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1955"/>
  </bookViews>
  <sheets>
    <sheet name="Rekapitulace stavby" sheetId="1" r:id="rId1"/>
    <sheet name="17-2018 - MŠ Lískovec 182..." sheetId="2" r:id="rId2"/>
    <sheet name="Pokyny pro vyplnění" sheetId="3" r:id="rId3"/>
  </sheets>
  <definedNames>
    <definedName name="_xlnm._FilterDatabase" localSheetId="1" hidden="1">'17-2018 - MŠ Lískovec 182...'!$C$100:$K$524</definedName>
    <definedName name="_xlnm.Print_Titles" localSheetId="1">'17-2018 - MŠ Lískovec 182...'!$100:$100</definedName>
    <definedName name="_xlnm.Print_Titles" localSheetId="0">'Rekapitulace stavby'!$52:$52</definedName>
    <definedName name="_xlnm.Print_Area" localSheetId="1">'17-2018 - MŠ Lískovec 182...'!$C$4:$J$37,'17-2018 - MŠ Lískovec 182...'!$C$43:$J$84,'17-2018 - MŠ Lískovec 182...'!$C$90:$K$524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</definedNames>
  <calcPr calcId="144525"/>
</workbook>
</file>

<file path=xl/calcChain.xml><?xml version="1.0" encoding="utf-8"?>
<calcChain xmlns="http://schemas.openxmlformats.org/spreadsheetml/2006/main">
  <c r="J35" i="2" l="1"/>
  <c r="J34" i="2"/>
  <c r="AY55" i="1"/>
  <c r="J33" i="2"/>
  <c r="AX55" i="1"/>
  <c r="BI524" i="2"/>
  <c r="BH524" i="2"/>
  <c r="BG524" i="2"/>
  <c r="BF524" i="2"/>
  <c r="T524" i="2"/>
  <c r="R524" i="2"/>
  <c r="P524" i="2"/>
  <c r="BK524" i="2"/>
  <c r="J524" i="2"/>
  <c r="BE524" i="2" s="1"/>
  <c r="BI523" i="2"/>
  <c r="BH523" i="2"/>
  <c r="BG523" i="2"/>
  <c r="BF523" i="2"/>
  <c r="T523" i="2"/>
  <c r="R523" i="2"/>
  <c r="P523" i="2"/>
  <c r="BK523" i="2"/>
  <c r="J523" i="2"/>
  <c r="BE523" i="2" s="1"/>
  <c r="BI522" i="2"/>
  <c r="BH522" i="2"/>
  <c r="BG522" i="2"/>
  <c r="BF522" i="2"/>
  <c r="T522" i="2"/>
  <c r="R522" i="2"/>
  <c r="P522" i="2"/>
  <c r="BK522" i="2"/>
  <c r="J522" i="2"/>
  <c r="BE522" i="2" s="1"/>
  <c r="BI521" i="2"/>
  <c r="BH521" i="2"/>
  <c r="BG521" i="2"/>
  <c r="BF521" i="2"/>
  <c r="T521" i="2"/>
  <c r="R521" i="2"/>
  <c r="P521" i="2"/>
  <c r="BK521" i="2"/>
  <c r="J521" i="2"/>
  <c r="BE521" i="2" s="1"/>
  <c r="BI520" i="2"/>
  <c r="BH520" i="2"/>
  <c r="BG520" i="2"/>
  <c r="BF520" i="2"/>
  <c r="T520" i="2"/>
  <c r="T519" i="2"/>
  <c r="T518" i="2"/>
  <c r="R520" i="2"/>
  <c r="R519" i="2" s="1"/>
  <c r="R518" i="2" s="1"/>
  <c r="P520" i="2"/>
  <c r="P519" i="2" s="1"/>
  <c r="P518" i="2" s="1"/>
  <c r="BK520" i="2"/>
  <c r="BK519" i="2"/>
  <c r="BK518" i="2" s="1"/>
  <c r="J518" i="2" s="1"/>
  <c r="J82" i="2" s="1"/>
  <c r="J519" i="2"/>
  <c r="J83" i="2" s="1"/>
  <c r="J520" i="2"/>
  <c r="BE520" i="2" s="1"/>
  <c r="BI517" i="2"/>
  <c r="BH517" i="2"/>
  <c r="BG517" i="2"/>
  <c r="BF517" i="2"/>
  <c r="T517" i="2"/>
  <c r="R517" i="2"/>
  <c r="P517" i="2"/>
  <c r="BK517" i="2"/>
  <c r="J517" i="2"/>
  <c r="BE517" i="2"/>
  <c r="BI516" i="2"/>
  <c r="BH516" i="2"/>
  <c r="BG516" i="2"/>
  <c r="BF516" i="2"/>
  <c r="T516" i="2"/>
  <c r="T515" i="2"/>
  <c r="R516" i="2"/>
  <c r="R515" i="2"/>
  <c r="P516" i="2"/>
  <c r="P515" i="2"/>
  <c r="BK516" i="2"/>
  <c r="BK515" i="2"/>
  <c r="J515" i="2" s="1"/>
  <c r="J81" i="2" s="1"/>
  <c r="J516" i="2"/>
  <c r="BE516" i="2"/>
  <c r="BI514" i="2"/>
  <c r="BH514" i="2"/>
  <c r="BG514" i="2"/>
  <c r="BF514" i="2"/>
  <c r="T514" i="2"/>
  <c r="R514" i="2"/>
  <c r="P514" i="2"/>
  <c r="P510" i="2" s="1"/>
  <c r="BK514" i="2"/>
  <c r="J514" i="2"/>
  <c r="BE514" i="2"/>
  <c r="BI513" i="2"/>
  <c r="BH513" i="2"/>
  <c r="BG513" i="2"/>
  <c r="BF513" i="2"/>
  <c r="T513" i="2"/>
  <c r="T510" i="2" s="1"/>
  <c r="R513" i="2"/>
  <c r="R510" i="2" s="1"/>
  <c r="P513" i="2"/>
  <c r="BK513" i="2"/>
  <c r="J513" i="2"/>
  <c r="BE513" i="2"/>
  <c r="BI511" i="2"/>
  <c r="BH511" i="2"/>
  <c r="BG511" i="2"/>
  <c r="BF511" i="2"/>
  <c r="T511" i="2"/>
  <c r="R511" i="2"/>
  <c r="P511" i="2"/>
  <c r="BK511" i="2"/>
  <c r="BK510" i="2" s="1"/>
  <c r="J510" i="2" s="1"/>
  <c r="J80" i="2" s="1"/>
  <c r="J511" i="2"/>
  <c r="BE511" i="2" s="1"/>
  <c r="BI507" i="2"/>
  <c r="BH507" i="2"/>
  <c r="BG507" i="2"/>
  <c r="BF507" i="2"/>
  <c r="T507" i="2"/>
  <c r="R507" i="2"/>
  <c r="P507" i="2"/>
  <c r="BK507" i="2"/>
  <c r="J507" i="2"/>
  <c r="BE507" i="2"/>
  <c r="BI506" i="2"/>
  <c r="BH506" i="2"/>
  <c r="BG506" i="2"/>
  <c r="BF506" i="2"/>
  <c r="T506" i="2"/>
  <c r="R506" i="2"/>
  <c r="P506" i="2"/>
  <c r="BK506" i="2"/>
  <c r="J506" i="2"/>
  <c r="BE506" i="2" s="1"/>
  <c r="BI505" i="2"/>
  <c r="BH505" i="2"/>
  <c r="BG505" i="2"/>
  <c r="BF505" i="2"/>
  <c r="T505" i="2"/>
  <c r="R505" i="2"/>
  <c r="P505" i="2"/>
  <c r="BK505" i="2"/>
  <c r="J505" i="2"/>
  <c r="BE505" i="2"/>
  <c r="BI504" i="2"/>
  <c r="BH504" i="2"/>
  <c r="BG504" i="2"/>
  <c r="BF504" i="2"/>
  <c r="T504" i="2"/>
  <c r="R504" i="2"/>
  <c r="R496" i="2" s="1"/>
  <c r="P504" i="2"/>
  <c r="BK504" i="2"/>
  <c r="J504" i="2"/>
  <c r="BE504" i="2" s="1"/>
  <c r="BI503" i="2"/>
  <c r="BH503" i="2"/>
  <c r="BG503" i="2"/>
  <c r="BF503" i="2"/>
  <c r="T503" i="2"/>
  <c r="R503" i="2"/>
  <c r="P503" i="2"/>
  <c r="BK503" i="2"/>
  <c r="J503" i="2"/>
  <c r="BE503" i="2"/>
  <c r="BI500" i="2"/>
  <c r="BH500" i="2"/>
  <c r="BG500" i="2"/>
  <c r="BF500" i="2"/>
  <c r="T500" i="2"/>
  <c r="R500" i="2"/>
  <c r="P500" i="2"/>
  <c r="BK500" i="2"/>
  <c r="J500" i="2"/>
  <c r="BE500" i="2"/>
  <c r="BI499" i="2"/>
  <c r="BH499" i="2"/>
  <c r="BG499" i="2"/>
  <c r="BF499" i="2"/>
  <c r="T499" i="2"/>
  <c r="R499" i="2"/>
  <c r="P499" i="2"/>
  <c r="BK499" i="2"/>
  <c r="J499" i="2"/>
  <c r="BE499" i="2"/>
  <c r="BI497" i="2"/>
  <c r="BH497" i="2"/>
  <c r="BG497" i="2"/>
  <c r="BF497" i="2"/>
  <c r="T497" i="2"/>
  <c r="T496" i="2"/>
  <c r="R497" i="2"/>
  <c r="P497" i="2"/>
  <c r="P496" i="2" s="1"/>
  <c r="BK497" i="2"/>
  <c r="BK496" i="2" s="1"/>
  <c r="J496" i="2" s="1"/>
  <c r="J79" i="2" s="1"/>
  <c r="J497" i="2"/>
  <c r="BE497" i="2" s="1"/>
  <c r="BI495" i="2"/>
  <c r="BH495" i="2"/>
  <c r="BG495" i="2"/>
  <c r="BF495" i="2"/>
  <c r="T495" i="2"/>
  <c r="R495" i="2"/>
  <c r="P495" i="2"/>
  <c r="BK495" i="2"/>
  <c r="J495" i="2"/>
  <c r="BE495" i="2" s="1"/>
  <c r="BI494" i="2"/>
  <c r="BH494" i="2"/>
  <c r="BG494" i="2"/>
  <c r="BF494" i="2"/>
  <c r="T494" i="2"/>
  <c r="R494" i="2"/>
  <c r="P494" i="2"/>
  <c r="BK494" i="2"/>
  <c r="J494" i="2"/>
  <c r="BE494" i="2" s="1"/>
  <c r="BI493" i="2"/>
  <c r="BH493" i="2"/>
  <c r="BG493" i="2"/>
  <c r="BF493" i="2"/>
  <c r="T493" i="2"/>
  <c r="R493" i="2"/>
  <c r="P493" i="2"/>
  <c r="BK493" i="2"/>
  <c r="J493" i="2"/>
  <c r="BE493" i="2"/>
  <c r="BI492" i="2"/>
  <c r="BH492" i="2"/>
  <c r="BG492" i="2"/>
  <c r="BF492" i="2"/>
  <c r="T492" i="2"/>
  <c r="R492" i="2"/>
  <c r="P492" i="2"/>
  <c r="BK492" i="2"/>
  <c r="J492" i="2"/>
  <c r="BE492" i="2"/>
  <c r="BI490" i="2"/>
  <c r="BH490" i="2"/>
  <c r="BG490" i="2"/>
  <c r="BF490" i="2"/>
  <c r="T490" i="2"/>
  <c r="R490" i="2"/>
  <c r="P490" i="2"/>
  <c r="BK490" i="2"/>
  <c r="J490" i="2"/>
  <c r="BE490" i="2" s="1"/>
  <c r="BI489" i="2"/>
  <c r="BH489" i="2"/>
  <c r="BG489" i="2"/>
  <c r="BF489" i="2"/>
  <c r="T489" i="2"/>
  <c r="R489" i="2"/>
  <c r="P489" i="2"/>
  <c r="BK489" i="2"/>
  <c r="J489" i="2"/>
  <c r="BE489" i="2"/>
  <c r="BI487" i="2"/>
  <c r="BH487" i="2"/>
  <c r="BG487" i="2"/>
  <c r="BF487" i="2"/>
  <c r="T487" i="2"/>
  <c r="R487" i="2"/>
  <c r="P487" i="2"/>
  <c r="BK487" i="2"/>
  <c r="J487" i="2"/>
  <c r="BE487" i="2"/>
  <c r="BI485" i="2"/>
  <c r="BH485" i="2"/>
  <c r="BG485" i="2"/>
  <c r="BF485" i="2"/>
  <c r="T485" i="2"/>
  <c r="R485" i="2"/>
  <c r="P485" i="2"/>
  <c r="P479" i="2" s="1"/>
  <c r="BK485" i="2"/>
  <c r="J485" i="2"/>
  <c r="BE485" i="2"/>
  <c r="BI483" i="2"/>
  <c r="BH483" i="2"/>
  <c r="BG483" i="2"/>
  <c r="BF483" i="2"/>
  <c r="T483" i="2"/>
  <c r="T479" i="2" s="1"/>
  <c r="R483" i="2"/>
  <c r="P483" i="2"/>
  <c r="BK483" i="2"/>
  <c r="J483" i="2"/>
  <c r="BE483" i="2" s="1"/>
  <c r="BI480" i="2"/>
  <c r="BH480" i="2"/>
  <c r="BG480" i="2"/>
  <c r="BF480" i="2"/>
  <c r="T480" i="2"/>
  <c r="R480" i="2"/>
  <c r="R479" i="2" s="1"/>
  <c r="P480" i="2"/>
  <c r="BK480" i="2"/>
  <c r="BK479" i="2"/>
  <c r="J479" i="2" s="1"/>
  <c r="J78" i="2" s="1"/>
  <c r="J480" i="2"/>
  <c r="BE480" i="2"/>
  <c r="BI478" i="2"/>
  <c r="BH478" i="2"/>
  <c r="BG478" i="2"/>
  <c r="BF478" i="2"/>
  <c r="T478" i="2"/>
  <c r="R478" i="2"/>
  <c r="P478" i="2"/>
  <c r="BK478" i="2"/>
  <c r="J478" i="2"/>
  <c r="BE478" i="2"/>
  <c r="BI477" i="2"/>
  <c r="BH477" i="2"/>
  <c r="BG477" i="2"/>
  <c r="BF477" i="2"/>
  <c r="T477" i="2"/>
  <c r="T473" i="2" s="1"/>
  <c r="R477" i="2"/>
  <c r="P477" i="2"/>
  <c r="BK477" i="2"/>
  <c r="J477" i="2"/>
  <c r="BE477" i="2" s="1"/>
  <c r="BI474" i="2"/>
  <c r="BH474" i="2"/>
  <c r="BG474" i="2"/>
  <c r="BF474" i="2"/>
  <c r="T474" i="2"/>
  <c r="R474" i="2"/>
  <c r="R473" i="2" s="1"/>
  <c r="P474" i="2"/>
  <c r="P473" i="2"/>
  <c r="BK474" i="2"/>
  <c r="BK473" i="2" s="1"/>
  <c r="J473" i="2" s="1"/>
  <c r="J77" i="2" s="1"/>
  <c r="J474" i="2"/>
  <c r="BE474" i="2"/>
  <c r="BI472" i="2"/>
  <c r="BH472" i="2"/>
  <c r="BG472" i="2"/>
  <c r="BF472" i="2"/>
  <c r="T472" i="2"/>
  <c r="R472" i="2"/>
  <c r="P472" i="2"/>
  <c r="BK472" i="2"/>
  <c r="J472" i="2"/>
  <c r="BE472" i="2"/>
  <c r="BI471" i="2"/>
  <c r="BH471" i="2"/>
  <c r="BG471" i="2"/>
  <c r="BF471" i="2"/>
  <c r="T471" i="2"/>
  <c r="R471" i="2"/>
  <c r="P471" i="2"/>
  <c r="BK471" i="2"/>
  <c r="J471" i="2"/>
  <c r="BE471" i="2" s="1"/>
  <c r="BI470" i="2"/>
  <c r="BH470" i="2"/>
  <c r="BG470" i="2"/>
  <c r="BF470" i="2"/>
  <c r="T470" i="2"/>
  <c r="R470" i="2"/>
  <c r="P470" i="2"/>
  <c r="BK470" i="2"/>
  <c r="J470" i="2"/>
  <c r="BE470" i="2"/>
  <c r="BI469" i="2"/>
  <c r="BH469" i="2"/>
  <c r="BG469" i="2"/>
  <c r="BF469" i="2"/>
  <c r="T469" i="2"/>
  <c r="R469" i="2"/>
  <c r="P469" i="2"/>
  <c r="BK469" i="2"/>
  <c r="J469" i="2"/>
  <c r="BE469" i="2" s="1"/>
  <c r="BI468" i="2"/>
  <c r="BH468" i="2"/>
  <c r="BG468" i="2"/>
  <c r="BF468" i="2"/>
  <c r="T468" i="2"/>
  <c r="R468" i="2"/>
  <c r="P468" i="2"/>
  <c r="BK468" i="2"/>
  <c r="J468" i="2"/>
  <c r="BE468" i="2"/>
  <c r="BI467" i="2"/>
  <c r="BH467" i="2"/>
  <c r="BG467" i="2"/>
  <c r="BF467" i="2"/>
  <c r="T467" i="2"/>
  <c r="R467" i="2"/>
  <c r="R457" i="2" s="1"/>
  <c r="P467" i="2"/>
  <c r="BK467" i="2"/>
  <c r="J467" i="2"/>
  <c r="BE467" i="2" s="1"/>
  <c r="BI466" i="2"/>
  <c r="BH466" i="2"/>
  <c r="BG466" i="2"/>
  <c r="BF466" i="2"/>
  <c r="T466" i="2"/>
  <c r="R466" i="2"/>
  <c r="P466" i="2"/>
  <c r="BK466" i="2"/>
  <c r="J466" i="2"/>
  <c r="BE466" i="2"/>
  <c r="BI464" i="2"/>
  <c r="BH464" i="2"/>
  <c r="BG464" i="2"/>
  <c r="BF464" i="2"/>
  <c r="T464" i="2"/>
  <c r="R464" i="2"/>
  <c r="P464" i="2"/>
  <c r="BK464" i="2"/>
  <c r="J464" i="2"/>
  <c r="BE464" i="2" s="1"/>
  <c r="BI461" i="2"/>
  <c r="BH461" i="2"/>
  <c r="BG461" i="2"/>
  <c r="BF461" i="2"/>
  <c r="T461" i="2"/>
  <c r="R461" i="2"/>
  <c r="P461" i="2"/>
  <c r="BK461" i="2"/>
  <c r="J461" i="2"/>
  <c r="BE461" i="2"/>
  <c r="BI458" i="2"/>
  <c r="BH458" i="2"/>
  <c r="BG458" i="2"/>
  <c r="BF458" i="2"/>
  <c r="T458" i="2"/>
  <c r="T457" i="2" s="1"/>
  <c r="R458" i="2"/>
  <c r="P458" i="2"/>
  <c r="P457" i="2" s="1"/>
  <c r="BK458" i="2"/>
  <c r="BK457" i="2" s="1"/>
  <c r="J457" i="2" s="1"/>
  <c r="J76" i="2" s="1"/>
  <c r="J458" i="2"/>
  <c r="BE458" i="2" s="1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BK455" i="2"/>
  <c r="J455" i="2"/>
  <c r="BE455" i="2"/>
  <c r="BI454" i="2"/>
  <c r="BH454" i="2"/>
  <c r="BG454" i="2"/>
  <c r="BF454" i="2"/>
  <c r="T454" i="2"/>
  <c r="R454" i="2"/>
  <c r="P454" i="2"/>
  <c r="BK454" i="2"/>
  <c r="J454" i="2"/>
  <c r="BE454" i="2" s="1"/>
  <c r="BI453" i="2"/>
  <c r="BH453" i="2"/>
  <c r="BG453" i="2"/>
  <c r="BF453" i="2"/>
  <c r="T453" i="2"/>
  <c r="R453" i="2"/>
  <c r="P453" i="2"/>
  <c r="BK453" i="2"/>
  <c r="J453" i="2"/>
  <c r="BE453" i="2"/>
  <c r="BI452" i="2"/>
  <c r="BH452" i="2"/>
  <c r="BG452" i="2"/>
  <c r="BF452" i="2"/>
  <c r="T452" i="2"/>
  <c r="R452" i="2"/>
  <c r="P452" i="2"/>
  <c r="BK452" i="2"/>
  <c r="J452" i="2"/>
  <c r="BE452" i="2" s="1"/>
  <c r="BI449" i="2"/>
  <c r="BH449" i="2"/>
  <c r="BG449" i="2"/>
  <c r="BF449" i="2"/>
  <c r="T449" i="2"/>
  <c r="R449" i="2"/>
  <c r="P449" i="2"/>
  <c r="BK449" i="2"/>
  <c r="J449" i="2"/>
  <c r="BE449" i="2"/>
  <c r="BI447" i="2"/>
  <c r="BH447" i="2"/>
  <c r="BG447" i="2"/>
  <c r="BF447" i="2"/>
  <c r="T447" i="2"/>
  <c r="R447" i="2"/>
  <c r="P447" i="2"/>
  <c r="BK447" i="2"/>
  <c r="J447" i="2"/>
  <c r="BE447" i="2" s="1"/>
  <c r="BI444" i="2"/>
  <c r="BH444" i="2"/>
  <c r="BG444" i="2"/>
  <c r="BF444" i="2"/>
  <c r="T444" i="2"/>
  <c r="R444" i="2"/>
  <c r="P444" i="2"/>
  <c r="BK444" i="2"/>
  <c r="J444" i="2"/>
  <c r="BE444" i="2"/>
  <c r="BI443" i="2"/>
  <c r="BH443" i="2"/>
  <c r="BG443" i="2"/>
  <c r="BF443" i="2"/>
  <c r="T443" i="2"/>
  <c r="R443" i="2"/>
  <c r="P443" i="2"/>
  <c r="BK443" i="2"/>
  <c r="J443" i="2"/>
  <c r="BE443" i="2" s="1"/>
  <c r="BI442" i="2"/>
  <c r="BH442" i="2"/>
  <c r="BG442" i="2"/>
  <c r="BF442" i="2"/>
  <c r="T442" i="2"/>
  <c r="R442" i="2"/>
  <c r="P442" i="2"/>
  <c r="BK442" i="2"/>
  <c r="J442" i="2"/>
  <c r="BE442" i="2"/>
  <c r="BI440" i="2"/>
  <c r="BH440" i="2"/>
  <c r="BG440" i="2"/>
  <c r="BF440" i="2"/>
  <c r="T440" i="2"/>
  <c r="R440" i="2"/>
  <c r="P440" i="2"/>
  <c r="BK440" i="2"/>
  <c r="J440" i="2"/>
  <c r="BE440" i="2" s="1"/>
  <c r="BI439" i="2"/>
  <c r="BH439" i="2"/>
  <c r="BG439" i="2"/>
  <c r="BF439" i="2"/>
  <c r="T439" i="2"/>
  <c r="R439" i="2"/>
  <c r="P439" i="2"/>
  <c r="BK439" i="2"/>
  <c r="J439" i="2"/>
  <c r="BE439" i="2"/>
  <c r="BI438" i="2"/>
  <c r="BH438" i="2"/>
  <c r="BG438" i="2"/>
  <c r="BF438" i="2"/>
  <c r="T438" i="2"/>
  <c r="T434" i="2" s="1"/>
  <c r="R438" i="2"/>
  <c r="R434" i="2" s="1"/>
  <c r="P438" i="2"/>
  <c r="BK438" i="2"/>
  <c r="J438" i="2"/>
  <c r="BE438" i="2"/>
  <c r="BI435" i="2"/>
  <c r="BH435" i="2"/>
  <c r="BG435" i="2"/>
  <c r="BF435" i="2"/>
  <c r="T435" i="2"/>
  <c r="R435" i="2"/>
  <c r="P435" i="2"/>
  <c r="P434" i="2" s="1"/>
  <c r="BK435" i="2"/>
  <c r="BK434" i="2" s="1"/>
  <c r="J434" i="2" s="1"/>
  <c r="J75" i="2" s="1"/>
  <c r="J435" i="2"/>
  <c r="BE435" i="2"/>
  <c r="BI433" i="2"/>
  <c r="BH433" i="2"/>
  <c r="BG433" i="2"/>
  <c r="BF433" i="2"/>
  <c r="T433" i="2"/>
  <c r="R433" i="2"/>
  <c r="P433" i="2"/>
  <c r="BK433" i="2"/>
  <c r="J433" i="2"/>
  <c r="BE433" i="2"/>
  <c r="BI432" i="2"/>
  <c r="BH432" i="2"/>
  <c r="BG432" i="2"/>
  <c r="BF432" i="2"/>
  <c r="T432" i="2"/>
  <c r="R432" i="2"/>
  <c r="P432" i="2"/>
  <c r="BK432" i="2"/>
  <c r="J432" i="2"/>
  <c r="BE432" i="2" s="1"/>
  <c r="BI431" i="2"/>
  <c r="BH431" i="2"/>
  <c r="BG431" i="2"/>
  <c r="BF431" i="2"/>
  <c r="T431" i="2"/>
  <c r="R431" i="2"/>
  <c r="P431" i="2"/>
  <c r="BK431" i="2"/>
  <c r="J431" i="2"/>
  <c r="BE431" i="2"/>
  <c r="BI429" i="2"/>
  <c r="BH429" i="2"/>
  <c r="BG429" i="2"/>
  <c r="BF429" i="2"/>
  <c r="T429" i="2"/>
  <c r="R429" i="2"/>
  <c r="P429" i="2"/>
  <c r="BK429" i="2"/>
  <c r="J429" i="2"/>
  <c r="BE429" i="2" s="1"/>
  <c r="BI428" i="2"/>
  <c r="BH428" i="2"/>
  <c r="BG428" i="2"/>
  <c r="BF428" i="2"/>
  <c r="T428" i="2"/>
  <c r="R428" i="2"/>
  <c r="P428" i="2"/>
  <c r="BK428" i="2"/>
  <c r="J428" i="2"/>
  <c r="BE428" i="2"/>
  <c r="BI427" i="2"/>
  <c r="BH427" i="2"/>
  <c r="BG427" i="2"/>
  <c r="BF427" i="2"/>
  <c r="T427" i="2"/>
  <c r="R427" i="2"/>
  <c r="P427" i="2"/>
  <c r="BK427" i="2"/>
  <c r="J427" i="2"/>
  <c r="BE427" i="2" s="1"/>
  <c r="BI425" i="2"/>
  <c r="BH425" i="2"/>
  <c r="BG425" i="2"/>
  <c r="BF425" i="2"/>
  <c r="T425" i="2"/>
  <c r="R425" i="2"/>
  <c r="P425" i="2"/>
  <c r="BK425" i="2"/>
  <c r="J425" i="2"/>
  <c r="BE425" i="2"/>
  <c r="BI424" i="2"/>
  <c r="BH424" i="2"/>
  <c r="BG424" i="2"/>
  <c r="BF424" i="2"/>
  <c r="T424" i="2"/>
  <c r="R424" i="2"/>
  <c r="P424" i="2"/>
  <c r="BK424" i="2"/>
  <c r="J424" i="2"/>
  <c r="BE424" i="2"/>
  <c r="BI423" i="2"/>
  <c r="BH423" i="2"/>
  <c r="BG423" i="2"/>
  <c r="BF423" i="2"/>
  <c r="T423" i="2"/>
  <c r="R423" i="2"/>
  <c r="P423" i="2"/>
  <c r="BK423" i="2"/>
  <c r="J423" i="2"/>
  <c r="BE423" i="2"/>
  <c r="BI422" i="2"/>
  <c r="BH422" i="2"/>
  <c r="BG422" i="2"/>
  <c r="BF422" i="2"/>
  <c r="T422" i="2"/>
  <c r="R422" i="2"/>
  <c r="P422" i="2"/>
  <c r="BK422" i="2"/>
  <c r="J422" i="2"/>
  <c r="BE422" i="2" s="1"/>
  <c r="BI421" i="2"/>
  <c r="BH421" i="2"/>
  <c r="BG421" i="2"/>
  <c r="BF421" i="2"/>
  <c r="T421" i="2"/>
  <c r="R421" i="2"/>
  <c r="P421" i="2"/>
  <c r="BK421" i="2"/>
  <c r="J421" i="2"/>
  <c r="BE421" i="2"/>
  <c r="BI420" i="2"/>
  <c r="BH420" i="2"/>
  <c r="BG420" i="2"/>
  <c r="BF420" i="2"/>
  <c r="T420" i="2"/>
  <c r="R420" i="2"/>
  <c r="P420" i="2"/>
  <c r="BK420" i="2"/>
  <c r="J420" i="2"/>
  <c r="BE420" i="2"/>
  <c r="BI419" i="2"/>
  <c r="BH419" i="2"/>
  <c r="BG419" i="2"/>
  <c r="BF419" i="2"/>
  <c r="T419" i="2"/>
  <c r="R419" i="2"/>
  <c r="P419" i="2"/>
  <c r="BK419" i="2"/>
  <c r="J419" i="2"/>
  <c r="BE419" i="2"/>
  <c r="BI416" i="2"/>
  <c r="BH416" i="2"/>
  <c r="BG416" i="2"/>
  <c r="BF416" i="2"/>
  <c r="T416" i="2"/>
  <c r="R416" i="2"/>
  <c r="P416" i="2"/>
  <c r="BK416" i="2"/>
  <c r="J416" i="2"/>
  <c r="BE416" i="2" s="1"/>
  <c r="BI415" i="2"/>
  <c r="BH415" i="2"/>
  <c r="BG415" i="2"/>
  <c r="BF415" i="2"/>
  <c r="T415" i="2"/>
  <c r="R415" i="2"/>
  <c r="P415" i="2"/>
  <c r="BK415" i="2"/>
  <c r="J415" i="2"/>
  <c r="BE415" i="2"/>
  <c r="BI413" i="2"/>
  <c r="BH413" i="2"/>
  <c r="BG413" i="2"/>
  <c r="BF413" i="2"/>
  <c r="T413" i="2"/>
  <c r="R413" i="2"/>
  <c r="P413" i="2"/>
  <c r="BK413" i="2"/>
  <c r="J413" i="2"/>
  <c r="BE413" i="2"/>
  <c r="BI412" i="2"/>
  <c r="BH412" i="2"/>
  <c r="BG412" i="2"/>
  <c r="BF412" i="2"/>
  <c r="T412" i="2"/>
  <c r="R412" i="2"/>
  <c r="P412" i="2"/>
  <c r="BK412" i="2"/>
  <c r="J412" i="2"/>
  <c r="BE412" i="2"/>
  <c r="BI409" i="2"/>
  <c r="BH409" i="2"/>
  <c r="BG409" i="2"/>
  <c r="BF409" i="2"/>
  <c r="T409" i="2"/>
  <c r="R409" i="2"/>
  <c r="P409" i="2"/>
  <c r="BK409" i="2"/>
  <c r="J409" i="2"/>
  <c r="BE409" i="2" s="1"/>
  <c r="BI407" i="2"/>
  <c r="BH407" i="2"/>
  <c r="BG407" i="2"/>
  <c r="BF407" i="2"/>
  <c r="T407" i="2"/>
  <c r="R407" i="2"/>
  <c r="P407" i="2"/>
  <c r="BK407" i="2"/>
  <c r="J407" i="2"/>
  <c r="BE407" i="2"/>
  <c r="BI404" i="2"/>
  <c r="BH404" i="2"/>
  <c r="BG404" i="2"/>
  <c r="BF404" i="2"/>
  <c r="T404" i="2"/>
  <c r="T401" i="2" s="1"/>
  <c r="R404" i="2"/>
  <c r="R401" i="2" s="1"/>
  <c r="P404" i="2"/>
  <c r="BK404" i="2"/>
  <c r="J404" i="2"/>
  <c r="BE404" i="2"/>
  <c r="BI403" i="2"/>
  <c r="BH403" i="2"/>
  <c r="BG403" i="2"/>
  <c r="BF403" i="2"/>
  <c r="T403" i="2"/>
  <c r="R403" i="2"/>
  <c r="P403" i="2"/>
  <c r="BK403" i="2"/>
  <c r="BK401" i="2" s="1"/>
  <c r="J401" i="2" s="1"/>
  <c r="J74" i="2" s="1"/>
  <c r="J403" i="2"/>
  <c r="BE403" i="2"/>
  <c r="BI402" i="2"/>
  <c r="BH402" i="2"/>
  <c r="BG402" i="2"/>
  <c r="BF402" i="2"/>
  <c r="T402" i="2"/>
  <c r="R402" i="2"/>
  <c r="P402" i="2"/>
  <c r="P401" i="2" s="1"/>
  <c r="BK402" i="2"/>
  <c r="J402" i="2"/>
  <c r="BE402" i="2" s="1"/>
  <c r="BI400" i="2"/>
  <c r="BH400" i="2"/>
  <c r="BG400" i="2"/>
  <c r="BF400" i="2"/>
  <c r="T400" i="2"/>
  <c r="R400" i="2"/>
  <c r="P400" i="2"/>
  <c r="BK400" i="2"/>
  <c r="J400" i="2"/>
  <c r="BE400" i="2" s="1"/>
  <c r="BI399" i="2"/>
  <c r="BH399" i="2"/>
  <c r="BG399" i="2"/>
  <c r="BF399" i="2"/>
  <c r="T399" i="2"/>
  <c r="R399" i="2"/>
  <c r="P399" i="2"/>
  <c r="BK399" i="2"/>
  <c r="J399" i="2"/>
  <c r="BE399" i="2"/>
  <c r="BI397" i="2"/>
  <c r="BH397" i="2"/>
  <c r="BG397" i="2"/>
  <c r="BF397" i="2"/>
  <c r="T397" i="2"/>
  <c r="R397" i="2"/>
  <c r="P397" i="2"/>
  <c r="BK397" i="2"/>
  <c r="J397" i="2"/>
  <c r="BE397" i="2"/>
  <c r="BI395" i="2"/>
  <c r="BH395" i="2"/>
  <c r="BG395" i="2"/>
  <c r="BF395" i="2"/>
  <c r="T395" i="2"/>
  <c r="R395" i="2"/>
  <c r="P395" i="2"/>
  <c r="BK395" i="2"/>
  <c r="J395" i="2"/>
  <c r="BE395" i="2"/>
  <c r="BI393" i="2"/>
  <c r="BH393" i="2"/>
  <c r="BG393" i="2"/>
  <c r="BF393" i="2"/>
  <c r="T393" i="2"/>
  <c r="R393" i="2"/>
  <c r="P393" i="2"/>
  <c r="BK393" i="2"/>
  <c r="J393" i="2"/>
  <c r="BE393" i="2" s="1"/>
  <c r="BI391" i="2"/>
  <c r="BH391" i="2"/>
  <c r="BG391" i="2"/>
  <c r="BF391" i="2"/>
  <c r="T391" i="2"/>
  <c r="R391" i="2"/>
  <c r="P391" i="2"/>
  <c r="BK391" i="2"/>
  <c r="J391" i="2"/>
  <c r="BE391" i="2"/>
  <c r="BI389" i="2"/>
  <c r="BH389" i="2"/>
  <c r="BG389" i="2"/>
  <c r="BF389" i="2"/>
  <c r="T389" i="2"/>
  <c r="R389" i="2"/>
  <c r="P389" i="2"/>
  <c r="BK389" i="2"/>
  <c r="J389" i="2"/>
  <c r="BE389" i="2"/>
  <c r="BI388" i="2"/>
  <c r="BH388" i="2"/>
  <c r="BG388" i="2"/>
  <c r="BF388" i="2"/>
  <c r="T388" i="2"/>
  <c r="R388" i="2"/>
  <c r="P388" i="2"/>
  <c r="BK388" i="2"/>
  <c r="J388" i="2"/>
  <c r="BE388" i="2"/>
  <c r="BI386" i="2"/>
  <c r="BH386" i="2"/>
  <c r="BG386" i="2"/>
  <c r="BF386" i="2"/>
  <c r="T386" i="2"/>
  <c r="R386" i="2"/>
  <c r="P386" i="2"/>
  <c r="BK386" i="2"/>
  <c r="J386" i="2"/>
  <c r="BE386" i="2" s="1"/>
  <c r="BI384" i="2"/>
  <c r="BH384" i="2"/>
  <c r="BG384" i="2"/>
  <c r="BF384" i="2"/>
  <c r="T384" i="2"/>
  <c r="R384" i="2"/>
  <c r="P384" i="2"/>
  <c r="BK384" i="2"/>
  <c r="J384" i="2"/>
  <c r="BE384" i="2"/>
  <c r="BI382" i="2"/>
  <c r="BH382" i="2"/>
  <c r="BG382" i="2"/>
  <c r="BF382" i="2"/>
  <c r="T382" i="2"/>
  <c r="R382" i="2"/>
  <c r="P382" i="2"/>
  <c r="BK382" i="2"/>
  <c r="J382" i="2"/>
  <c r="BE382" i="2"/>
  <c r="BI381" i="2"/>
  <c r="BH381" i="2"/>
  <c r="BG381" i="2"/>
  <c r="BF381" i="2"/>
  <c r="T381" i="2"/>
  <c r="R381" i="2"/>
  <c r="P381" i="2"/>
  <c r="BK381" i="2"/>
  <c r="J381" i="2"/>
  <c r="BE381" i="2"/>
  <c r="BI379" i="2"/>
  <c r="BH379" i="2"/>
  <c r="BG379" i="2"/>
  <c r="BF379" i="2"/>
  <c r="T379" i="2"/>
  <c r="R379" i="2"/>
  <c r="P379" i="2"/>
  <c r="BK379" i="2"/>
  <c r="J379" i="2"/>
  <c r="BE379" i="2" s="1"/>
  <c r="BI376" i="2"/>
  <c r="BH376" i="2"/>
  <c r="BG376" i="2"/>
  <c r="BF376" i="2"/>
  <c r="T376" i="2"/>
  <c r="R376" i="2"/>
  <c r="P376" i="2"/>
  <c r="P373" i="2" s="1"/>
  <c r="BK376" i="2"/>
  <c r="J376" i="2"/>
  <c r="BE376" i="2"/>
  <c r="BI375" i="2"/>
  <c r="BH375" i="2"/>
  <c r="BG375" i="2"/>
  <c r="BF375" i="2"/>
  <c r="T375" i="2"/>
  <c r="T373" i="2" s="1"/>
  <c r="R375" i="2"/>
  <c r="R373" i="2" s="1"/>
  <c r="P375" i="2"/>
  <c r="BK375" i="2"/>
  <c r="J375" i="2"/>
  <c r="BE375" i="2"/>
  <c r="BI374" i="2"/>
  <c r="BH374" i="2"/>
  <c r="BG374" i="2"/>
  <c r="BF374" i="2"/>
  <c r="T374" i="2"/>
  <c r="R374" i="2"/>
  <c r="P374" i="2"/>
  <c r="BK374" i="2"/>
  <c r="BK373" i="2" s="1"/>
  <c r="J373" i="2" s="1"/>
  <c r="J73" i="2" s="1"/>
  <c r="J374" i="2"/>
  <c r="BE374" i="2"/>
  <c r="BI372" i="2"/>
  <c r="BH372" i="2"/>
  <c r="BG372" i="2"/>
  <c r="BF372" i="2"/>
  <c r="T372" i="2"/>
  <c r="T371" i="2"/>
  <c r="R372" i="2"/>
  <c r="R371" i="2"/>
  <c r="P372" i="2"/>
  <c r="P371" i="2"/>
  <c r="BK372" i="2"/>
  <c r="BK371" i="2" s="1"/>
  <c r="J371" i="2" s="1"/>
  <c r="J72" i="2" s="1"/>
  <c r="J372" i="2"/>
  <c r="BE372" i="2"/>
  <c r="BI370" i="2"/>
  <c r="BH370" i="2"/>
  <c r="BG370" i="2"/>
  <c r="BF370" i="2"/>
  <c r="T370" i="2"/>
  <c r="T369" i="2"/>
  <c r="R370" i="2"/>
  <c r="R369" i="2" s="1"/>
  <c r="P370" i="2"/>
  <c r="P369" i="2"/>
  <c r="BK370" i="2"/>
  <c r="BK369" i="2" s="1"/>
  <c r="J369" i="2" s="1"/>
  <c r="J71" i="2" s="1"/>
  <c r="J370" i="2"/>
  <c r="BE370" i="2"/>
  <c r="BI368" i="2"/>
  <c r="BH368" i="2"/>
  <c r="BG368" i="2"/>
  <c r="BF368" i="2"/>
  <c r="T368" i="2"/>
  <c r="T367" i="2"/>
  <c r="R368" i="2"/>
  <c r="R367" i="2" s="1"/>
  <c r="P368" i="2"/>
  <c r="P367" i="2"/>
  <c r="BK368" i="2"/>
  <c r="BK367" i="2" s="1"/>
  <c r="J367" i="2" s="1"/>
  <c r="J70" i="2" s="1"/>
  <c r="J368" i="2"/>
  <c r="BE368" i="2"/>
  <c r="BI365" i="2"/>
  <c r="BH365" i="2"/>
  <c r="BG365" i="2"/>
  <c r="BF365" i="2"/>
  <c r="T365" i="2"/>
  <c r="R365" i="2"/>
  <c r="P365" i="2"/>
  <c r="P361" i="2" s="1"/>
  <c r="BK365" i="2"/>
  <c r="J365" i="2"/>
  <c r="BE365" i="2"/>
  <c r="BI364" i="2"/>
  <c r="BH364" i="2"/>
  <c r="BG364" i="2"/>
  <c r="BF364" i="2"/>
  <c r="T364" i="2"/>
  <c r="T361" i="2" s="1"/>
  <c r="T358" i="2" s="1"/>
  <c r="R364" i="2"/>
  <c r="P364" i="2"/>
  <c r="BK364" i="2"/>
  <c r="J364" i="2"/>
  <c r="BE364" i="2" s="1"/>
  <c r="BI362" i="2"/>
  <c r="BH362" i="2"/>
  <c r="BG362" i="2"/>
  <c r="BF362" i="2"/>
  <c r="T362" i="2"/>
  <c r="R362" i="2"/>
  <c r="R361" i="2" s="1"/>
  <c r="P362" i="2"/>
  <c r="BK362" i="2"/>
  <c r="BK361" i="2" s="1"/>
  <c r="J361" i="2" s="1"/>
  <c r="J69" i="2" s="1"/>
  <c r="J362" i="2"/>
  <c r="BE362" i="2"/>
  <c r="BI360" i="2"/>
  <c r="BH360" i="2"/>
  <c r="BG360" i="2"/>
  <c r="BF360" i="2"/>
  <c r="T360" i="2"/>
  <c r="T359" i="2"/>
  <c r="R360" i="2"/>
  <c r="R359" i="2" s="1"/>
  <c r="P360" i="2"/>
  <c r="P359" i="2" s="1"/>
  <c r="P358" i="2" s="1"/>
  <c r="BK360" i="2"/>
  <c r="BK359" i="2"/>
  <c r="J359" i="2" s="1"/>
  <c r="J68" i="2" s="1"/>
  <c r="J360" i="2"/>
  <c r="BE360" i="2" s="1"/>
  <c r="BI356" i="2"/>
  <c r="BH356" i="2"/>
  <c r="BG356" i="2"/>
  <c r="BF356" i="2"/>
  <c r="T356" i="2"/>
  <c r="T353" i="2" s="1"/>
  <c r="R356" i="2"/>
  <c r="P356" i="2"/>
  <c r="BK356" i="2"/>
  <c r="J356" i="2"/>
  <c r="BE356" i="2" s="1"/>
  <c r="BI354" i="2"/>
  <c r="BH354" i="2"/>
  <c r="BG354" i="2"/>
  <c r="BF354" i="2"/>
  <c r="T354" i="2"/>
  <c r="R354" i="2"/>
  <c r="R353" i="2" s="1"/>
  <c r="P354" i="2"/>
  <c r="P353" i="2"/>
  <c r="BK354" i="2"/>
  <c r="BK353" i="2" s="1"/>
  <c r="J353" i="2" s="1"/>
  <c r="J66" i="2" s="1"/>
  <c r="J354" i="2"/>
  <c r="BE354" i="2"/>
  <c r="BI352" i="2"/>
  <c r="BH352" i="2"/>
  <c r="BG352" i="2"/>
  <c r="BF352" i="2"/>
  <c r="T352" i="2"/>
  <c r="R352" i="2"/>
  <c r="P352" i="2"/>
  <c r="BK352" i="2"/>
  <c r="J352" i="2"/>
  <c r="BE352" i="2"/>
  <c r="BI350" i="2"/>
  <c r="BH350" i="2"/>
  <c r="BG350" i="2"/>
  <c r="BF350" i="2"/>
  <c r="T350" i="2"/>
  <c r="R350" i="2"/>
  <c r="P350" i="2"/>
  <c r="BK350" i="2"/>
  <c r="J350" i="2"/>
  <c r="BE350" i="2" s="1"/>
  <c r="BI349" i="2"/>
  <c r="BH349" i="2"/>
  <c r="BG349" i="2"/>
  <c r="BF349" i="2"/>
  <c r="T349" i="2"/>
  <c r="R349" i="2"/>
  <c r="P349" i="2"/>
  <c r="P346" i="2" s="1"/>
  <c r="BK349" i="2"/>
  <c r="J349" i="2"/>
  <c r="BE349" i="2"/>
  <c r="BI348" i="2"/>
  <c r="BH348" i="2"/>
  <c r="BG348" i="2"/>
  <c r="BF348" i="2"/>
  <c r="T348" i="2"/>
  <c r="T346" i="2" s="1"/>
  <c r="R348" i="2"/>
  <c r="P348" i="2"/>
  <c r="BK348" i="2"/>
  <c r="J348" i="2"/>
  <c r="BE348" i="2" s="1"/>
  <c r="BI347" i="2"/>
  <c r="BH347" i="2"/>
  <c r="BG347" i="2"/>
  <c r="BF347" i="2"/>
  <c r="T347" i="2"/>
  <c r="R347" i="2"/>
  <c r="R346" i="2" s="1"/>
  <c r="P347" i="2"/>
  <c r="BK347" i="2"/>
  <c r="BK346" i="2" s="1"/>
  <c r="J346" i="2" s="1"/>
  <c r="J65" i="2" s="1"/>
  <c r="J347" i="2"/>
  <c r="BE347" i="2"/>
  <c r="BI343" i="2"/>
  <c r="BH343" i="2"/>
  <c r="BG343" i="2"/>
  <c r="BF343" i="2"/>
  <c r="T343" i="2"/>
  <c r="R343" i="2"/>
  <c r="P343" i="2"/>
  <c r="BK343" i="2"/>
  <c r="J343" i="2"/>
  <c r="BE343" i="2"/>
  <c r="BI341" i="2"/>
  <c r="BH341" i="2"/>
  <c r="BG341" i="2"/>
  <c r="BF341" i="2"/>
  <c r="T341" i="2"/>
  <c r="R341" i="2"/>
  <c r="P341" i="2"/>
  <c r="BK341" i="2"/>
  <c r="J341" i="2"/>
  <c r="BE341" i="2" s="1"/>
  <c r="BI339" i="2"/>
  <c r="BH339" i="2"/>
  <c r="BG339" i="2"/>
  <c r="BF339" i="2"/>
  <c r="T339" i="2"/>
  <c r="R339" i="2"/>
  <c r="P339" i="2"/>
  <c r="BK339" i="2"/>
  <c r="J339" i="2"/>
  <c r="BE339" i="2"/>
  <c r="BI337" i="2"/>
  <c r="BH337" i="2"/>
  <c r="BG337" i="2"/>
  <c r="BF337" i="2"/>
  <c r="T337" i="2"/>
  <c r="R337" i="2"/>
  <c r="P337" i="2"/>
  <c r="BK337" i="2"/>
  <c r="J337" i="2"/>
  <c r="BE337" i="2" s="1"/>
  <c r="BI334" i="2"/>
  <c r="BH334" i="2"/>
  <c r="BG334" i="2"/>
  <c r="BF334" i="2"/>
  <c r="T334" i="2"/>
  <c r="R334" i="2"/>
  <c r="P334" i="2"/>
  <c r="BK334" i="2"/>
  <c r="J334" i="2"/>
  <c r="BE334" i="2"/>
  <c r="BI331" i="2"/>
  <c r="BH331" i="2"/>
  <c r="BG331" i="2"/>
  <c r="BF331" i="2"/>
  <c r="T331" i="2"/>
  <c r="R331" i="2"/>
  <c r="P331" i="2"/>
  <c r="BK331" i="2"/>
  <c r="J331" i="2"/>
  <c r="BE331" i="2" s="1"/>
  <c r="BI325" i="2"/>
  <c r="BH325" i="2"/>
  <c r="BG325" i="2"/>
  <c r="BF325" i="2"/>
  <c r="T325" i="2"/>
  <c r="R325" i="2"/>
  <c r="P325" i="2"/>
  <c r="BK325" i="2"/>
  <c r="J325" i="2"/>
  <c r="BE325" i="2"/>
  <c r="BI322" i="2"/>
  <c r="BH322" i="2"/>
  <c r="BG322" i="2"/>
  <c r="BF322" i="2"/>
  <c r="T322" i="2"/>
  <c r="R322" i="2"/>
  <c r="P322" i="2"/>
  <c r="BK322" i="2"/>
  <c r="J322" i="2"/>
  <c r="BE322" i="2" s="1"/>
  <c r="BI319" i="2"/>
  <c r="BH319" i="2"/>
  <c r="BG319" i="2"/>
  <c r="BF319" i="2"/>
  <c r="T319" i="2"/>
  <c r="R319" i="2"/>
  <c r="P319" i="2"/>
  <c r="BK319" i="2"/>
  <c r="J319" i="2"/>
  <c r="BE319" i="2"/>
  <c r="BI316" i="2"/>
  <c r="BH316" i="2"/>
  <c r="BG316" i="2"/>
  <c r="BF316" i="2"/>
  <c r="T316" i="2"/>
  <c r="R316" i="2"/>
  <c r="P316" i="2"/>
  <c r="BK316" i="2"/>
  <c r="J316" i="2"/>
  <c r="BE316" i="2" s="1"/>
  <c r="BI314" i="2"/>
  <c r="BH314" i="2"/>
  <c r="BG314" i="2"/>
  <c r="BF314" i="2"/>
  <c r="T314" i="2"/>
  <c r="R314" i="2"/>
  <c r="P314" i="2"/>
  <c r="BK314" i="2"/>
  <c r="J314" i="2"/>
  <c r="BE314" i="2"/>
  <c r="BI312" i="2"/>
  <c r="BH312" i="2"/>
  <c r="BG312" i="2"/>
  <c r="BF312" i="2"/>
  <c r="T312" i="2"/>
  <c r="R312" i="2"/>
  <c r="P312" i="2"/>
  <c r="BK312" i="2"/>
  <c r="J312" i="2"/>
  <c r="BE312" i="2" s="1"/>
  <c r="BI309" i="2"/>
  <c r="BH309" i="2"/>
  <c r="BG309" i="2"/>
  <c r="BF309" i="2"/>
  <c r="T309" i="2"/>
  <c r="R309" i="2"/>
  <c r="P309" i="2"/>
  <c r="BK309" i="2"/>
  <c r="J309" i="2"/>
  <c r="BE309" i="2"/>
  <c r="BI306" i="2"/>
  <c r="BH306" i="2"/>
  <c r="BG306" i="2"/>
  <c r="BF306" i="2"/>
  <c r="T306" i="2"/>
  <c r="R306" i="2"/>
  <c r="P306" i="2"/>
  <c r="BK306" i="2"/>
  <c r="J306" i="2"/>
  <c r="BE306" i="2" s="1"/>
  <c r="BI304" i="2"/>
  <c r="BH304" i="2"/>
  <c r="BG304" i="2"/>
  <c r="BF304" i="2"/>
  <c r="T304" i="2"/>
  <c r="R304" i="2"/>
  <c r="P304" i="2"/>
  <c r="BK304" i="2"/>
  <c r="J304" i="2"/>
  <c r="BE304" i="2"/>
  <c r="BI303" i="2"/>
  <c r="BH303" i="2"/>
  <c r="BG303" i="2"/>
  <c r="BF303" i="2"/>
  <c r="T303" i="2"/>
  <c r="R303" i="2"/>
  <c r="P303" i="2"/>
  <c r="BK303" i="2"/>
  <c r="J303" i="2"/>
  <c r="BE303" i="2" s="1"/>
  <c r="BI300" i="2"/>
  <c r="BH300" i="2"/>
  <c r="BG300" i="2"/>
  <c r="BF300" i="2"/>
  <c r="T300" i="2"/>
  <c r="R300" i="2"/>
  <c r="P300" i="2"/>
  <c r="BK300" i="2"/>
  <c r="J300" i="2"/>
  <c r="BE300" i="2"/>
  <c r="BI297" i="2"/>
  <c r="BH297" i="2"/>
  <c r="BG297" i="2"/>
  <c r="BF297" i="2"/>
  <c r="T297" i="2"/>
  <c r="R297" i="2"/>
  <c r="P297" i="2"/>
  <c r="BK297" i="2"/>
  <c r="J297" i="2"/>
  <c r="BE297" i="2" s="1"/>
  <c r="BI294" i="2"/>
  <c r="BH294" i="2"/>
  <c r="BG294" i="2"/>
  <c r="BF294" i="2"/>
  <c r="T294" i="2"/>
  <c r="R294" i="2"/>
  <c r="P294" i="2"/>
  <c r="BK294" i="2"/>
  <c r="J294" i="2"/>
  <c r="BE294" i="2"/>
  <c r="BI291" i="2"/>
  <c r="BH291" i="2"/>
  <c r="BG291" i="2"/>
  <c r="BF291" i="2"/>
  <c r="T291" i="2"/>
  <c r="R291" i="2"/>
  <c r="P291" i="2"/>
  <c r="BK291" i="2"/>
  <c r="J291" i="2"/>
  <c r="BE291" i="2" s="1"/>
  <c r="BI288" i="2"/>
  <c r="BH288" i="2"/>
  <c r="BG288" i="2"/>
  <c r="BF288" i="2"/>
  <c r="T288" i="2"/>
  <c r="R288" i="2"/>
  <c r="P288" i="2"/>
  <c r="BK288" i="2"/>
  <c r="J288" i="2"/>
  <c r="BE288" i="2"/>
  <c r="BI286" i="2"/>
  <c r="BH286" i="2"/>
  <c r="BG286" i="2"/>
  <c r="BF286" i="2"/>
  <c r="T286" i="2"/>
  <c r="R286" i="2"/>
  <c r="P286" i="2"/>
  <c r="BK286" i="2"/>
  <c r="J286" i="2"/>
  <c r="BE286" i="2" s="1"/>
  <c r="BI283" i="2"/>
  <c r="BH283" i="2"/>
  <c r="BG283" i="2"/>
  <c r="BF283" i="2"/>
  <c r="T283" i="2"/>
  <c r="R283" i="2"/>
  <c r="P283" i="2"/>
  <c r="BK283" i="2"/>
  <c r="J283" i="2"/>
  <c r="BE283" i="2"/>
  <c r="BI280" i="2"/>
  <c r="BH280" i="2"/>
  <c r="BG280" i="2"/>
  <c r="BF280" i="2"/>
  <c r="T280" i="2"/>
  <c r="R280" i="2"/>
  <c r="P280" i="2"/>
  <c r="BK280" i="2"/>
  <c r="J280" i="2"/>
  <c r="BE280" i="2" s="1"/>
  <c r="BI279" i="2"/>
  <c r="BH279" i="2"/>
  <c r="BG279" i="2"/>
  <c r="BF279" i="2"/>
  <c r="T279" i="2"/>
  <c r="R279" i="2"/>
  <c r="P279" i="2"/>
  <c r="BK279" i="2"/>
  <c r="J279" i="2"/>
  <c r="BE279" i="2"/>
  <c r="BI276" i="2"/>
  <c r="BH276" i="2"/>
  <c r="BG276" i="2"/>
  <c r="BF276" i="2"/>
  <c r="T276" i="2"/>
  <c r="R276" i="2"/>
  <c r="P276" i="2"/>
  <c r="BK276" i="2"/>
  <c r="J276" i="2"/>
  <c r="BE276" i="2"/>
  <c r="BI275" i="2"/>
  <c r="BH275" i="2"/>
  <c r="BG275" i="2"/>
  <c r="BF275" i="2"/>
  <c r="T275" i="2"/>
  <c r="R275" i="2"/>
  <c r="P275" i="2"/>
  <c r="BK275" i="2"/>
  <c r="J275" i="2"/>
  <c r="BE275" i="2"/>
  <c r="BI274" i="2"/>
  <c r="BH274" i="2"/>
  <c r="BG274" i="2"/>
  <c r="BF274" i="2"/>
  <c r="T274" i="2"/>
  <c r="R274" i="2"/>
  <c r="P274" i="2"/>
  <c r="BK274" i="2"/>
  <c r="J274" i="2"/>
  <c r="BE274" i="2" s="1"/>
  <c r="BI272" i="2"/>
  <c r="BH272" i="2"/>
  <c r="BG272" i="2"/>
  <c r="BF272" i="2"/>
  <c r="T272" i="2"/>
  <c r="R272" i="2"/>
  <c r="P272" i="2"/>
  <c r="BK272" i="2"/>
  <c r="J272" i="2"/>
  <c r="BE272" i="2"/>
  <c r="BI271" i="2"/>
  <c r="BH271" i="2"/>
  <c r="BG271" i="2"/>
  <c r="BF271" i="2"/>
  <c r="T271" i="2"/>
  <c r="T267" i="2" s="1"/>
  <c r="R271" i="2"/>
  <c r="R267" i="2" s="1"/>
  <c r="P271" i="2"/>
  <c r="BK271" i="2"/>
  <c r="J271" i="2"/>
  <c r="BE271" i="2"/>
  <c r="BI270" i="2"/>
  <c r="BH270" i="2"/>
  <c r="BG270" i="2"/>
  <c r="BF270" i="2"/>
  <c r="T270" i="2"/>
  <c r="R270" i="2"/>
  <c r="P270" i="2"/>
  <c r="BK270" i="2"/>
  <c r="BK267" i="2" s="1"/>
  <c r="J267" i="2" s="1"/>
  <c r="J64" i="2" s="1"/>
  <c r="J270" i="2"/>
  <c r="BE270" i="2"/>
  <c r="BI268" i="2"/>
  <c r="BH268" i="2"/>
  <c r="BG268" i="2"/>
  <c r="BF268" i="2"/>
  <c r="T268" i="2"/>
  <c r="R268" i="2"/>
  <c r="P268" i="2"/>
  <c r="P267" i="2" s="1"/>
  <c r="BK268" i="2"/>
  <c r="J268" i="2"/>
  <c r="BE268" i="2" s="1"/>
  <c r="BI266" i="2"/>
  <c r="BH266" i="2"/>
  <c r="BG266" i="2"/>
  <c r="BF266" i="2"/>
  <c r="T266" i="2"/>
  <c r="R266" i="2"/>
  <c r="P266" i="2"/>
  <c r="BK266" i="2"/>
  <c r="J266" i="2"/>
  <c r="BE266" i="2" s="1"/>
  <c r="BI265" i="2"/>
  <c r="BH265" i="2"/>
  <c r="BG265" i="2"/>
  <c r="BF265" i="2"/>
  <c r="T265" i="2"/>
  <c r="R265" i="2"/>
  <c r="P265" i="2"/>
  <c r="P262" i="2" s="1"/>
  <c r="BK265" i="2"/>
  <c r="J265" i="2"/>
  <c r="BE265" i="2"/>
  <c r="BI264" i="2"/>
  <c r="BH264" i="2"/>
  <c r="BG264" i="2"/>
  <c r="BF264" i="2"/>
  <c r="T264" i="2"/>
  <c r="T262" i="2" s="1"/>
  <c r="R264" i="2"/>
  <c r="R262" i="2" s="1"/>
  <c r="P264" i="2"/>
  <c r="BK264" i="2"/>
  <c r="J264" i="2"/>
  <c r="BE264" i="2"/>
  <c r="BI263" i="2"/>
  <c r="BH263" i="2"/>
  <c r="BG263" i="2"/>
  <c r="BF263" i="2"/>
  <c r="T263" i="2"/>
  <c r="R263" i="2"/>
  <c r="P263" i="2"/>
  <c r="BK263" i="2"/>
  <c r="BK262" i="2" s="1"/>
  <c r="J262" i="2" s="1"/>
  <c r="J63" i="2" s="1"/>
  <c r="J263" i="2"/>
  <c r="BE263" i="2"/>
  <c r="BI261" i="2"/>
  <c r="BH261" i="2"/>
  <c r="BG261" i="2"/>
  <c r="BF261" i="2"/>
  <c r="T261" i="2"/>
  <c r="R261" i="2"/>
  <c r="P261" i="2"/>
  <c r="BK261" i="2"/>
  <c r="J261" i="2"/>
  <c r="BE261" i="2"/>
  <c r="BI260" i="2"/>
  <c r="BH260" i="2"/>
  <c r="BG260" i="2"/>
  <c r="BF260" i="2"/>
  <c r="T260" i="2"/>
  <c r="R260" i="2"/>
  <c r="P260" i="2"/>
  <c r="BK260" i="2"/>
  <c r="J260" i="2"/>
  <c r="BE260" i="2" s="1"/>
  <c r="BI257" i="2"/>
  <c r="BH257" i="2"/>
  <c r="BG257" i="2"/>
  <c r="BF257" i="2"/>
  <c r="T257" i="2"/>
  <c r="R257" i="2"/>
  <c r="P257" i="2"/>
  <c r="BK257" i="2"/>
  <c r="J257" i="2"/>
  <c r="BE257" i="2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P249" i="2"/>
  <c r="BK249" i="2"/>
  <c r="J249" i="2"/>
  <c r="BE249" i="2" s="1"/>
  <c r="BI248" i="2"/>
  <c r="BH248" i="2"/>
  <c r="BG248" i="2"/>
  <c r="BF248" i="2"/>
  <c r="T248" i="2"/>
  <c r="R248" i="2"/>
  <c r="P248" i="2"/>
  <c r="BK248" i="2"/>
  <c r="J248" i="2"/>
  <c r="BE248" i="2"/>
  <c r="BI246" i="2"/>
  <c r="BH246" i="2"/>
  <c r="BG246" i="2"/>
  <c r="BF246" i="2"/>
  <c r="T246" i="2"/>
  <c r="R246" i="2"/>
  <c r="P246" i="2"/>
  <c r="BK246" i="2"/>
  <c r="J246" i="2"/>
  <c r="BE246" i="2" s="1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P241" i="2"/>
  <c r="BK241" i="2"/>
  <c r="J241" i="2"/>
  <c r="BE241" i="2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R237" i="2"/>
  <c r="P237" i="2"/>
  <c r="BK237" i="2"/>
  <c r="J237" i="2"/>
  <c r="BE237" i="2"/>
  <c r="BI234" i="2"/>
  <c r="BH234" i="2"/>
  <c r="BG234" i="2"/>
  <c r="BF234" i="2"/>
  <c r="T234" i="2"/>
  <c r="R234" i="2"/>
  <c r="P234" i="2"/>
  <c r="BK234" i="2"/>
  <c r="J234" i="2"/>
  <c r="BE234" i="2" s="1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 s="1"/>
  <c r="BI223" i="2"/>
  <c r="BH223" i="2"/>
  <c r="BG223" i="2"/>
  <c r="BF223" i="2"/>
  <c r="T223" i="2"/>
  <c r="R223" i="2"/>
  <c r="P223" i="2"/>
  <c r="BK223" i="2"/>
  <c r="J223" i="2"/>
  <c r="BE223" i="2"/>
  <c r="BI220" i="2"/>
  <c r="BH220" i="2"/>
  <c r="BG220" i="2"/>
  <c r="BF220" i="2"/>
  <c r="T220" i="2"/>
  <c r="R220" i="2"/>
  <c r="P220" i="2"/>
  <c r="BK220" i="2"/>
  <c r="J220" i="2"/>
  <c r="BE220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T215" i="2"/>
  <c r="R215" i="2"/>
  <c r="P215" i="2"/>
  <c r="BK215" i="2"/>
  <c r="J215" i="2"/>
  <c r="BE215" i="2"/>
  <c r="BI213" i="2"/>
  <c r="BH213" i="2"/>
  <c r="BG213" i="2"/>
  <c r="BF213" i="2"/>
  <c r="T213" i="2"/>
  <c r="R213" i="2"/>
  <c r="P213" i="2"/>
  <c r="BK213" i="2"/>
  <c r="J213" i="2"/>
  <c r="BE213" i="2"/>
  <c r="BI211" i="2"/>
  <c r="BH211" i="2"/>
  <c r="BG211" i="2"/>
  <c r="BF211" i="2"/>
  <c r="T211" i="2"/>
  <c r="R211" i="2"/>
  <c r="P211" i="2"/>
  <c r="BK211" i="2"/>
  <c r="J211" i="2"/>
  <c r="BE211" i="2"/>
  <c r="BI208" i="2"/>
  <c r="BH208" i="2"/>
  <c r="BG208" i="2"/>
  <c r="BF208" i="2"/>
  <c r="T208" i="2"/>
  <c r="R208" i="2"/>
  <c r="P208" i="2"/>
  <c r="BK208" i="2"/>
  <c r="J208" i="2"/>
  <c r="BE208" i="2" s="1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0" i="2"/>
  <c r="BH200" i="2"/>
  <c r="BG200" i="2"/>
  <c r="BF200" i="2"/>
  <c r="T200" i="2"/>
  <c r="R200" i="2"/>
  <c r="P200" i="2"/>
  <c r="BK200" i="2"/>
  <c r="J200" i="2"/>
  <c r="BE200" i="2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R188" i="2" s="1"/>
  <c r="P191" i="2"/>
  <c r="BK191" i="2"/>
  <c r="J191" i="2"/>
  <c r="BE191" i="2" s="1"/>
  <c r="BI190" i="2"/>
  <c r="BH190" i="2"/>
  <c r="BG190" i="2"/>
  <c r="BF190" i="2"/>
  <c r="T190" i="2"/>
  <c r="R190" i="2"/>
  <c r="P190" i="2"/>
  <c r="P188" i="2" s="1"/>
  <c r="BK190" i="2"/>
  <c r="BK188" i="2" s="1"/>
  <c r="J188" i="2" s="1"/>
  <c r="J62" i="2" s="1"/>
  <c r="J190" i="2"/>
  <c r="BE190" i="2"/>
  <c r="BI189" i="2"/>
  <c r="BH189" i="2"/>
  <c r="BG189" i="2"/>
  <c r="BF189" i="2"/>
  <c r="T189" i="2"/>
  <c r="T188" i="2" s="1"/>
  <c r="R189" i="2"/>
  <c r="P189" i="2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/>
  <c r="BI184" i="2"/>
  <c r="BH184" i="2"/>
  <c r="BG184" i="2"/>
  <c r="BF184" i="2"/>
  <c r="T184" i="2"/>
  <c r="R184" i="2"/>
  <c r="P184" i="2"/>
  <c r="BK184" i="2"/>
  <c r="J184" i="2"/>
  <c r="BE184" i="2"/>
  <c r="BI182" i="2"/>
  <c r="BH182" i="2"/>
  <c r="BG182" i="2"/>
  <c r="BF182" i="2"/>
  <c r="T182" i="2"/>
  <c r="R182" i="2"/>
  <c r="R177" i="2" s="1"/>
  <c r="P182" i="2"/>
  <c r="BK182" i="2"/>
  <c r="J182" i="2"/>
  <c r="BE182" i="2" s="1"/>
  <c r="BI180" i="2"/>
  <c r="BH180" i="2"/>
  <c r="BG180" i="2"/>
  <c r="BF180" i="2"/>
  <c r="T180" i="2"/>
  <c r="R180" i="2"/>
  <c r="P180" i="2"/>
  <c r="P177" i="2" s="1"/>
  <c r="BK180" i="2"/>
  <c r="BK177" i="2" s="1"/>
  <c r="J177" i="2" s="1"/>
  <c r="J61" i="2" s="1"/>
  <c r="J180" i="2"/>
  <c r="BE180" i="2"/>
  <c r="BI178" i="2"/>
  <c r="BH178" i="2"/>
  <c r="BG178" i="2"/>
  <c r="BF178" i="2"/>
  <c r="T178" i="2"/>
  <c r="T177" i="2" s="1"/>
  <c r="R178" i="2"/>
  <c r="P178" i="2"/>
  <c r="BK178" i="2"/>
  <c r="J178" i="2"/>
  <c r="BE178" i="2" s="1"/>
  <c r="BI174" i="2"/>
  <c r="BH174" i="2"/>
  <c r="BG174" i="2"/>
  <c r="BF174" i="2"/>
  <c r="T174" i="2"/>
  <c r="R174" i="2"/>
  <c r="P174" i="2"/>
  <c r="BK174" i="2"/>
  <c r="J174" i="2"/>
  <c r="BE174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 s="1"/>
  <c r="BI169" i="2"/>
  <c r="BH169" i="2"/>
  <c r="BG169" i="2"/>
  <c r="BF169" i="2"/>
  <c r="T169" i="2"/>
  <c r="R169" i="2"/>
  <c r="P169" i="2"/>
  <c r="P164" i="2" s="1"/>
  <c r="BK169" i="2"/>
  <c r="J169" i="2"/>
  <c r="BE169" i="2"/>
  <c r="BI168" i="2"/>
  <c r="BH168" i="2"/>
  <c r="BG168" i="2"/>
  <c r="BF168" i="2"/>
  <c r="T168" i="2"/>
  <c r="T164" i="2" s="1"/>
  <c r="R168" i="2"/>
  <c r="R164" i="2" s="1"/>
  <c r="P168" i="2"/>
  <c r="BK168" i="2"/>
  <c r="J168" i="2"/>
  <c r="BE168" i="2"/>
  <c r="BI165" i="2"/>
  <c r="BH165" i="2"/>
  <c r="BG165" i="2"/>
  <c r="BF165" i="2"/>
  <c r="T165" i="2"/>
  <c r="R165" i="2"/>
  <c r="P165" i="2"/>
  <c r="BK165" i="2"/>
  <c r="BK164" i="2" s="1"/>
  <c r="J164" i="2" s="1"/>
  <c r="J60" i="2" s="1"/>
  <c r="J165" i="2"/>
  <c r="BE165" i="2"/>
  <c r="BI161" i="2"/>
  <c r="BH161" i="2"/>
  <c r="BG161" i="2"/>
  <c r="BF161" i="2"/>
  <c r="T161" i="2"/>
  <c r="R161" i="2"/>
  <c r="P161" i="2"/>
  <c r="BK161" i="2"/>
  <c r="J161" i="2"/>
  <c r="BE161" i="2"/>
  <c r="BI158" i="2"/>
  <c r="BH158" i="2"/>
  <c r="BG158" i="2"/>
  <c r="BF158" i="2"/>
  <c r="T158" i="2"/>
  <c r="R158" i="2"/>
  <c r="P158" i="2"/>
  <c r="BK158" i="2"/>
  <c r="J158" i="2"/>
  <c r="BE158" i="2" s="1"/>
  <c r="BI155" i="2"/>
  <c r="BH155" i="2"/>
  <c r="BG155" i="2"/>
  <c r="BF155" i="2"/>
  <c r="T155" i="2"/>
  <c r="R155" i="2"/>
  <c r="P155" i="2"/>
  <c r="BK155" i="2"/>
  <c r="J155" i="2"/>
  <c r="BE155" i="2"/>
  <c r="BI153" i="2"/>
  <c r="BH153" i="2"/>
  <c r="BG153" i="2"/>
  <c r="BF153" i="2"/>
  <c r="T153" i="2"/>
  <c r="R153" i="2"/>
  <c r="P153" i="2"/>
  <c r="BK153" i="2"/>
  <c r="J153" i="2"/>
  <c r="BE153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 s="1"/>
  <c r="BI148" i="2"/>
  <c r="BH148" i="2"/>
  <c r="BG148" i="2"/>
  <c r="BF148" i="2"/>
  <c r="T148" i="2"/>
  <c r="R148" i="2"/>
  <c r="P148" i="2"/>
  <c r="BK148" i="2"/>
  <c r="J148" i="2"/>
  <c r="BE148" i="2"/>
  <c r="BI146" i="2"/>
  <c r="BH146" i="2"/>
  <c r="BG146" i="2"/>
  <c r="BF146" i="2"/>
  <c r="T146" i="2"/>
  <c r="R146" i="2"/>
  <c r="P146" i="2"/>
  <c r="BK146" i="2"/>
  <c r="J146" i="2"/>
  <c r="BE146" i="2"/>
  <c r="BI140" i="2"/>
  <c r="BH140" i="2"/>
  <c r="BG140" i="2"/>
  <c r="BF140" i="2"/>
  <c r="T140" i="2"/>
  <c r="R140" i="2"/>
  <c r="P140" i="2"/>
  <c r="BK140" i="2"/>
  <c r="J140" i="2"/>
  <c r="BE140" i="2"/>
  <c r="BI137" i="2"/>
  <c r="BH137" i="2"/>
  <c r="BG137" i="2"/>
  <c r="BF137" i="2"/>
  <c r="T137" i="2"/>
  <c r="R137" i="2"/>
  <c r="R130" i="2" s="1"/>
  <c r="P137" i="2"/>
  <c r="BK137" i="2"/>
  <c r="J137" i="2"/>
  <c r="BE137" i="2" s="1"/>
  <c r="BI134" i="2"/>
  <c r="BH134" i="2"/>
  <c r="BG134" i="2"/>
  <c r="BF134" i="2"/>
  <c r="T134" i="2"/>
  <c r="R134" i="2"/>
  <c r="P134" i="2"/>
  <c r="P130" i="2" s="1"/>
  <c r="BK134" i="2"/>
  <c r="BK130" i="2" s="1"/>
  <c r="J130" i="2" s="1"/>
  <c r="J59" i="2" s="1"/>
  <c r="J134" i="2"/>
  <c r="BE134" i="2"/>
  <c r="BI131" i="2"/>
  <c r="BH131" i="2"/>
  <c r="BG131" i="2"/>
  <c r="BF131" i="2"/>
  <c r="T131" i="2"/>
  <c r="T130" i="2" s="1"/>
  <c r="R131" i="2"/>
  <c r="P131" i="2"/>
  <c r="BK131" i="2"/>
  <c r="J131" i="2"/>
  <c r="BE131" i="2" s="1"/>
  <c r="BI127" i="2"/>
  <c r="BH127" i="2"/>
  <c r="BG127" i="2"/>
  <c r="BF127" i="2"/>
  <c r="T127" i="2"/>
  <c r="T122" i="2" s="1"/>
  <c r="R127" i="2"/>
  <c r="R122" i="2" s="1"/>
  <c r="P127" i="2"/>
  <c r="BK127" i="2"/>
  <c r="J127" i="2"/>
  <c r="BE127" i="2"/>
  <c r="BI123" i="2"/>
  <c r="BH123" i="2"/>
  <c r="BG123" i="2"/>
  <c r="BF123" i="2"/>
  <c r="T123" i="2"/>
  <c r="R123" i="2"/>
  <c r="P123" i="2"/>
  <c r="P122" i="2"/>
  <c r="BK123" i="2"/>
  <c r="BK122" i="2" s="1"/>
  <c r="J122" i="2" s="1"/>
  <c r="J58" i="2" s="1"/>
  <c r="J123" i="2"/>
  <c r="BE123" i="2"/>
  <c r="BI121" i="2"/>
  <c r="BH121" i="2"/>
  <c r="BG121" i="2"/>
  <c r="BF121" i="2"/>
  <c r="T121" i="2"/>
  <c r="R121" i="2"/>
  <c r="P121" i="2"/>
  <c r="BK121" i="2"/>
  <c r="J121" i="2"/>
  <c r="BE121" i="2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F33" i="2" s="1"/>
  <c r="BB55" i="1" s="1"/>
  <c r="BB54" i="1" s="1"/>
  <c r="BF114" i="2"/>
  <c r="T114" i="2"/>
  <c r="R114" i="2"/>
  <c r="P114" i="2"/>
  <c r="BK114" i="2"/>
  <c r="J114" i="2"/>
  <c r="BE114" i="2"/>
  <c r="BI111" i="2"/>
  <c r="BH111" i="2"/>
  <c r="BG111" i="2"/>
  <c r="BF111" i="2"/>
  <c r="T111" i="2"/>
  <c r="R111" i="2"/>
  <c r="P111" i="2"/>
  <c r="BK111" i="2"/>
  <c r="J111" i="2"/>
  <c r="BE111" i="2" s="1"/>
  <c r="BI110" i="2"/>
  <c r="BH110" i="2"/>
  <c r="BG110" i="2"/>
  <c r="BF110" i="2"/>
  <c r="T110" i="2"/>
  <c r="R110" i="2"/>
  <c r="P110" i="2"/>
  <c r="P103" i="2" s="1"/>
  <c r="BK110" i="2"/>
  <c r="J110" i="2"/>
  <c r="BE110" i="2"/>
  <c r="BI107" i="2"/>
  <c r="F35" i="2" s="1"/>
  <c r="BD55" i="1" s="1"/>
  <c r="BD54" i="1" s="1"/>
  <c r="W33" i="1" s="1"/>
  <c r="BH107" i="2"/>
  <c r="BG107" i="2"/>
  <c r="BF107" i="2"/>
  <c r="T107" i="2"/>
  <c r="T103" i="2" s="1"/>
  <c r="R107" i="2"/>
  <c r="P107" i="2"/>
  <c r="BK107" i="2"/>
  <c r="J107" i="2"/>
  <c r="BE107" i="2"/>
  <c r="BI104" i="2"/>
  <c r="BH104" i="2"/>
  <c r="F34" i="2" s="1"/>
  <c r="BC55" i="1" s="1"/>
  <c r="BC54" i="1" s="1"/>
  <c r="BG104" i="2"/>
  <c r="BF104" i="2"/>
  <c r="F32" i="2" s="1"/>
  <c r="BA55" i="1" s="1"/>
  <c r="BA54" i="1" s="1"/>
  <c r="J32" i="2"/>
  <c r="AW55" i="1" s="1"/>
  <c r="T104" i="2"/>
  <c r="R104" i="2"/>
  <c r="R103" i="2" s="1"/>
  <c r="P104" i="2"/>
  <c r="BK104" i="2"/>
  <c r="BK103" i="2" s="1"/>
  <c r="J104" i="2"/>
  <c r="BE104" i="2"/>
  <c r="F97" i="2"/>
  <c r="F95" i="2"/>
  <c r="E93" i="2"/>
  <c r="F50" i="2"/>
  <c r="F48" i="2"/>
  <c r="E46" i="2"/>
  <c r="J22" i="2"/>
  <c r="E22" i="2"/>
  <c r="J98" i="2"/>
  <c r="J51" i="2"/>
  <c r="J21" i="2"/>
  <c r="J19" i="2"/>
  <c r="E19" i="2"/>
  <c r="J97" i="2" s="1"/>
  <c r="J18" i="2"/>
  <c r="J16" i="2"/>
  <c r="E16" i="2"/>
  <c r="F98" i="2" s="1"/>
  <c r="J15" i="2"/>
  <c r="J10" i="2"/>
  <c r="J95" i="2" s="1"/>
  <c r="AS54" i="1"/>
  <c r="L50" i="1"/>
  <c r="AM50" i="1"/>
  <c r="AM49" i="1"/>
  <c r="L49" i="1"/>
  <c r="AM47" i="1"/>
  <c r="L47" i="1"/>
  <c r="L45" i="1"/>
  <c r="J103" i="2" l="1"/>
  <c r="J57" i="2" s="1"/>
  <c r="BK102" i="2"/>
  <c r="R358" i="2"/>
  <c r="AY54" i="1"/>
  <c r="W32" i="1"/>
  <c r="R102" i="2"/>
  <c r="R101" i="2" s="1"/>
  <c r="AX54" i="1"/>
  <c r="W31" i="1"/>
  <c r="AW54" i="1"/>
  <c r="AK30" i="1" s="1"/>
  <c r="W30" i="1"/>
  <c r="J31" i="2"/>
  <c r="AV55" i="1" s="1"/>
  <c r="AT55" i="1" s="1"/>
  <c r="F31" i="2"/>
  <c r="AZ55" i="1" s="1"/>
  <c r="AZ54" i="1" s="1"/>
  <c r="T102" i="2"/>
  <c r="T101" i="2" s="1"/>
  <c r="P102" i="2"/>
  <c r="P101" i="2" s="1"/>
  <c r="AU55" i="1" s="1"/>
  <c r="AU54" i="1" s="1"/>
  <c r="J48" i="2"/>
  <c r="J50" i="2"/>
  <c r="BK358" i="2"/>
  <c r="J358" i="2" s="1"/>
  <c r="J67" i="2" s="1"/>
  <c r="F51" i="2"/>
  <c r="W29" i="1" l="1"/>
  <c r="AV54" i="1"/>
  <c r="J102" i="2"/>
  <c r="J56" i="2" s="1"/>
  <c r="BK101" i="2"/>
  <c r="J101" i="2" s="1"/>
  <c r="J55" i="2" l="1"/>
  <c r="J28" i="2"/>
  <c r="AK29" i="1"/>
  <c r="AT54" i="1"/>
  <c r="J37" i="2" l="1"/>
  <c r="AG55" i="1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<sst xmlns="http://schemas.openxmlformats.org/spreadsheetml/2006/main" count="5808" uniqueCount="1371">
  <si>
    <t>Export Komplet</t>
  </si>
  <si>
    <t>VZ</t>
  </si>
  <si>
    <t>2.0</t>
  </si>
  <si>
    <t>ZAMOK</t>
  </si>
  <si>
    <t>False</t>
  </si>
  <si>
    <t>{84c9e541-3612-4893-a8af-473d40b36f57}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</si>
  <si>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</si>
  <si>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</si>
  <si>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</si>
  <si>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</si>
  <si>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</si>
  <si>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</si>
  <si>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</si>
  <si>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</si>
  <si>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17/2018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</si>
  <si>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</si>
  <si>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</si>
  <si>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Lískovec 182 – rekonstrukce hospodářské budovy</t>
  </si>
  <si>
    <t>KSO:</t>
  </si>
  <si>
    <t/>
  </si>
  <si>
    <t>CC-CZ:</t>
  </si>
  <si>
    <t>Místo:</t>
  </si>
  <si>
    <t xml:space="preserve"> </t>
  </si>
  <si>
    <t>Datum:</t>
  </si>
  <si>
    <t>28. 2. 2019</t>
  </si>
  <si>
    <t>Zadavatel:</t>
  </si>
  <si>
    <t>IČ:</t>
  </si>
  <si>
    <t>Statutární město Frýdek-Místek, Radniční 1148, F-M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</si>
  <si>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</si>
  <si>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</si>
  <si>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</si>
  <si>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</si>
  <si>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</si>
  <si>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</si>
  <si>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</si>
  <si>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</si>
  <si>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</si>
  <si>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</si>
  <si>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</si>
  <si>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</si>
  <si>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</si>
  <si>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</si>
  <si>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</si>
  <si>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</si>
  <si>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</si>
  <si>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</si>
  <si>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</si>
  <si>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</si>
  <si>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</si>
  <si>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</si>
  <si>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</si>
  <si>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</si>
  <si>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</si>
  <si>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</si>
  <si>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</si>
  <si>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</si>
  <si>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</si>
  <si>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</si>
  <si>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</si>
  <si>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</si>
  <si>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</si>
  <si>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</si>
  <si>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</si>
  <si>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</si>
  <si>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</si>
  <si>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</si>
  <si>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</si>
  <si>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</si>
  <si>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</si>
  <si>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</si>
  <si>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</si>
  <si>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</si>
  <si>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</si>
  <si>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</si>
  <si>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</si>
  <si>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</si>
  <si>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</si>
  <si>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</si>
  <si>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</si>
  <si>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</si>
  <si>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</si>
  <si>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</si>
  <si>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</si>
  <si>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</si>
  <si>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</si>
  <si>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</si>
  <si>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</si>
  <si>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</si>
  <si>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</si>
  <si>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</si>
  <si>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</si>
  <si>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</si>
  <si>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</si>
  <si>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</si>
  <si>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</si>
  <si>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720 - ZTI</t>
  </si>
  <si>
    <t xml:space="preserve">    721 - Zdravotechnika - vnitřní kanalizace</t>
  </si>
  <si>
    <t xml:space="preserve">    74 - Elektroinstalace</t>
  </si>
  <si>
    <t xml:space="preserve">    741 - Elektroinstalace - silnoproud</t>
  </si>
  <si>
    <t xml:space="preserve">    742 - Elektroinstalace - slaboproud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</si>
  <si>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</si>
  <si>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</si>
  <si>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</si>
  <si>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</si>
  <si>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</si>
  <si>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</si>
  <si>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</si>
  <si>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786 - Dokončovací práce - čalounické úpravy</t>
  </si>
  <si>
    <t>OST - Ostatní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</si>
  <si>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</si>
  <si>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</si>
  <si>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</si>
  <si>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</si>
  <si>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</si>
  <si>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</si>
  <si>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</si>
  <si>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</si>
  <si>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</si>
  <si>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</si>
  <si>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</si>
  <si>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</si>
  <si>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</si>
  <si>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</si>
  <si>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</si>
  <si>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</si>
  <si>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</si>
  <si>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</si>
  <si>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</si>
  <si>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</si>
  <si>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121112012</t>
  </si>
  <si>
    <t>Sejmutí ornice ručně bez vodorovného přemístění s naložením na dopravní prostředek nebo s odhozením do 3 m tloušťky vrstvy přes 150 mm</t>
  </si>
  <si>
    <t>m3</t>
  </si>
  <si>
    <t>CS ÚRS 2019 01</t>
  </si>
  <si>
    <t>4</t>
  </si>
  <si>
    <t>1553733977</t>
  </si>
  <si>
    <t>VV</t>
  </si>
  <si>
    <t>odstranění ornice v ploše nové zpevněné plochy v tl. 0,2 m</t>
  </si>
  <si>
    <t>38,0*0,2</t>
  </si>
  <si>
    <t>131203101</t>
  </si>
  <si>
    <t>Hloubení zapažených i nezapažených jam ručním nebo pneumatickým nářadím s urovnáním dna do předepsaného profilu a spádu v horninách tř. 3 soudržných</t>
  </si>
  <si>
    <t>-328695130</t>
  </si>
  <si>
    <t>kufr pro zpevněné plochy ze zámk. dl.</t>
  </si>
  <si>
    <t>3</t>
  </si>
  <si>
    <t>131203109</t>
  </si>
  <si>
    <t>Hloubení zapažených i nezapažených jam ručním nebo pneumatickým nářadím s urovnáním dna do předepsaného profilu a spádu v horninách tř. 3 Příplatek k cenám za lepivost horniny tř. 3</t>
  </si>
  <si>
    <t>-463114797</t>
  </si>
  <si>
    <t>132212101</t>
  </si>
  <si>
    <t>Hloubení zapažených i nezapažených rýh šířky do 600 mm ručním nebo pneumatickým nářadím s urovnáním dna do předepsaného profilu a spádu v horninách tř. 3 soudržných</t>
  </si>
  <si>
    <t>-1771175087</t>
  </si>
  <si>
    <t>výkop základů pro betonové palisády</t>
  </si>
  <si>
    <t>1,0</t>
  </si>
  <si>
    <t>5</t>
  </si>
  <si>
    <t>132212109</t>
  </si>
  <si>
    <t>Hloubení zapažených i nezapažených rýh šířky do 600 mm ručním nebo pneumatickým nářadím s urovnáním dna do předepsaného profilu a spádu v horninách tř. 3 Příplatek k cenám za lepivost horniny tř. 3</t>
  </si>
  <si>
    <t>2009081820</t>
  </si>
  <si>
    <t>6</t>
  </si>
  <si>
    <t>139711101</t>
  </si>
  <si>
    <t>Vykopávka v uzavřených prostorách s naložením výkopku na dopravní prostředek v hornině tř. 1 až 4</t>
  </si>
  <si>
    <t>-1046455865</t>
  </si>
  <si>
    <t>patky v suterénu</t>
  </si>
  <si>
    <t>0,25*2</t>
  </si>
  <si>
    <t>7</t>
  </si>
  <si>
    <t>161101501</t>
  </si>
  <si>
    <t>Svislé přemístění výkopku nošením bez naložení, avšak s vyprázdněním nádoby na hromady nebo do dopravního prostředku, na každých, třeba i započatých 3 m výšky z horniny tř. 1 až 4</t>
  </si>
  <si>
    <t>-1499223871</t>
  </si>
  <si>
    <t>8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</si>
  <si>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</si>
  <si>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</si>
  <si>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-1457407065</t>
  </si>
  <si>
    <t>0,5+7,6+1,0+7,6</t>
  </si>
  <si>
    <t>9</t>
  </si>
  <si>
    <t>162201219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</si>
  <si>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</si>
  <si>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1743372087</t>
  </si>
  <si>
    <t>Zakládání</t>
  </si>
  <si>
    <t>10</t>
  </si>
  <si>
    <t>275313811</t>
  </si>
  <si>
    <t>Základy z betonu prostého patky a bloky z betonu kamenem neprokládaného tř. C 25/30</t>
  </si>
  <si>
    <t>864421927</t>
  </si>
  <si>
    <t>P</t>
  </si>
  <si>
    <t>Poznámka k položce:_x000D_
třída C25-30 XF1, XA1</t>
  </si>
  <si>
    <t>nové základy pro betonové sloupy - suterén</t>
  </si>
  <si>
    <t>11</t>
  </si>
  <si>
    <t>279113134R</t>
  </si>
  <si>
    <t>Betonové sloupy tl do 300 mm z piliřových tvárnic ztraceného bednění včetně výplně z betonu tř. C 20/25</t>
  </si>
  <si>
    <t>m2</t>
  </si>
  <si>
    <t>2078045416</t>
  </si>
  <si>
    <t>nové betonové sloupy - suterén</t>
  </si>
  <si>
    <t>0,3*1,86*2</t>
  </si>
  <si>
    <t>Svislé a kompletní konstrukce</t>
  </si>
  <si>
    <t>12</t>
  </si>
  <si>
    <t>310238411</t>
  </si>
  <si>
    <t>Zazdívka otvorů ve zdivu nadzákladovém cihlami pálenými plochy přes 0,25 m2 do 1 m2 na maltu cementovou</t>
  </si>
  <si>
    <t>-1929000663</t>
  </si>
  <si>
    <t>2.NP</t>
  </si>
  <si>
    <t>0,9*2*0,35</t>
  </si>
  <si>
    <t>13</t>
  </si>
  <si>
    <t>310239411</t>
  </si>
  <si>
    <t>Zazdívka otvorů ve zdivu nadzákladovém cihlami pálenými plochy přes 1 m2 do 4 m2 na maltu cementovou</t>
  </si>
  <si>
    <t>-1963634677</t>
  </si>
  <si>
    <t>1.NP</t>
  </si>
  <si>
    <t>(1,53*2+1,3+1,64)*0,35</t>
  </si>
  <si>
    <t>14</t>
  </si>
  <si>
    <t>317142442</t>
  </si>
  <si>
    <t>Překlady nenosné z pórobetonu osazené do tenkého maltového lože, výšky do 250 mm, šířky překladu 150 mm, délky překladu přes 1000 do 1250 mm</t>
  </si>
  <si>
    <t>kus</t>
  </si>
  <si>
    <t>1566078031</t>
  </si>
  <si>
    <t>překlad P5</t>
  </si>
  <si>
    <t>317944323</t>
  </si>
  <si>
    <t>Válcované nosníky dodatečně osazované do připravených otvorů bez zazdění hlav č. 14 až 22</t>
  </si>
  <si>
    <t>t</t>
  </si>
  <si>
    <t>1911539529</t>
  </si>
  <si>
    <t>P1: 2x IPE 220 (svařenec)</t>
  </si>
  <si>
    <t>2*5,45*26,9*0,001</t>
  </si>
  <si>
    <t>ocelový průvlak suterén, P2, P3, P4 v 1.NP: 2x IPE 140 (svařenec)</t>
  </si>
  <si>
    <t>(2*5,45+2*3,0+2*3,15+2* 2,3)*13,4*0,001</t>
  </si>
  <si>
    <t>Součet</t>
  </si>
  <si>
    <t>16</t>
  </si>
  <si>
    <t>330321510</t>
  </si>
  <si>
    <t>Sloupy, pilíře, táhla, rámové stojky, vzpěry z betonu železového (bez výztuže) bez zvláštních nároků na vliv prostředí tř. C 20/25</t>
  </si>
  <si>
    <t>1674192618</t>
  </si>
  <si>
    <t>1,86*0,3*0,3*2</t>
  </si>
  <si>
    <t>17</t>
  </si>
  <si>
    <t>339921133</t>
  </si>
  <si>
    <t>Osazování palisád betonových v řadě se zabetonováním výšky palisády přes 1000 do 1500 mm</t>
  </si>
  <si>
    <t>m</t>
  </si>
  <si>
    <t>2058123642</t>
  </si>
  <si>
    <t>18</t>
  </si>
  <si>
    <t>M</t>
  </si>
  <si>
    <t>59228411</t>
  </si>
  <si>
    <t>palisáda betonová přírodní 160x160x1200mm</t>
  </si>
  <si>
    <t>-756976062</t>
  </si>
  <si>
    <t>19</t>
  </si>
  <si>
    <t>342272523</t>
  </si>
  <si>
    <t>Příčky z pórobetonových tvárnic hladkých na tenké maltové lože objemová hmotnost do 500 kg/m3, tloušťka příčky 150 mm</t>
  </si>
  <si>
    <t>1944887910</t>
  </si>
  <si>
    <t>2,55*(1,05+1,75+0,89+1,1)-1,6</t>
  </si>
  <si>
    <t>20</t>
  </si>
  <si>
    <t>342291121</t>
  </si>
  <si>
    <t>Ukotvení příček plochými kotvami, do konstrukce cihelné</t>
  </si>
  <si>
    <t>-604123010</t>
  </si>
  <si>
    <t>2,55*3</t>
  </si>
  <si>
    <t>346244371</t>
  </si>
  <si>
    <t>Zazdívka rýh, potrubí, nik (výklenků) nebo kapes z pálených cihel na maltu tl. 140 mm</t>
  </si>
  <si>
    <t>614480191</t>
  </si>
  <si>
    <t>zazdívka rýhy po osazení ocelového průvlaku v suterénu</t>
  </si>
  <si>
    <t>0,3</t>
  </si>
  <si>
    <t>22</t>
  </si>
  <si>
    <t>346244381</t>
  </si>
  <si>
    <t>Plentování ocelových válcovaných nosníků jednostranné cihlami na maltu, výška stojiny do 200 mm</t>
  </si>
  <si>
    <t>-1471321295</t>
  </si>
  <si>
    <t>plentování P2, P3, P4</t>
  </si>
  <si>
    <t>(2*3,0+2*3,15+2*2,3)*0,14</t>
  </si>
  <si>
    <t>23</t>
  </si>
  <si>
    <t>346244382</t>
  </si>
  <si>
    <t>Plentování ocelových válcovaných nosníků jednostranné cihlami na maltu, výška stojiny přes 200 do 300 mm</t>
  </si>
  <si>
    <t>-709710477</t>
  </si>
  <si>
    <t>plentování P1</t>
  </si>
  <si>
    <t>5,45*2*0,22</t>
  </si>
  <si>
    <t>Vodorovné konstrukce</t>
  </si>
  <si>
    <t>24</t>
  </si>
  <si>
    <t>411354234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</si>
  <si>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pozinkovaným, výšky vln 40 mm, tl. plechu 0,88 mm</t>
  </si>
  <si>
    <t>-1223944845</t>
  </si>
  <si>
    <t>dobetonování podlahové desky</t>
  </si>
  <si>
    <t>2,5</t>
  </si>
  <si>
    <t>25</t>
  </si>
  <si>
    <t>411354311</t>
  </si>
  <si>
    <t>Podpěrná konstrukce stropů - desek, kleneb a skořepin výška podepření do 4 m tloušťka stropu přes 5 do 15 cm zřízení</t>
  </si>
  <si>
    <t>-251082004</t>
  </si>
  <si>
    <t>26</t>
  </si>
  <si>
    <t>411354312</t>
  </si>
  <si>
    <t>Podpěrná konstrukce stropů - desek, kleneb a skořepin výška podepření do 4 m tloušťka stropu přes 5 do 15 cm odstranění</t>
  </si>
  <si>
    <t>-1935305603</t>
  </si>
  <si>
    <t>27</t>
  </si>
  <si>
    <t>411388641R</t>
  </si>
  <si>
    <t>Zabetonování otvorů tl do 150 mm ze suchých směsí pl do 4 m2 ve stropech</t>
  </si>
  <si>
    <t>1730719496</t>
  </si>
  <si>
    <t>28</t>
  </si>
  <si>
    <t>413232211</t>
  </si>
  <si>
    <t>Zazdívka zhlaví stropních trámů nebo válcovaných nosníků pálenými cihlami válcovaných nosníků, výšky do 150 mm</t>
  </si>
  <si>
    <t>-142150336</t>
  </si>
  <si>
    <t>zhlaví P2, P3, P4</t>
  </si>
  <si>
    <t>2*3</t>
  </si>
  <si>
    <t>29</t>
  </si>
  <si>
    <t>413232221</t>
  </si>
  <si>
    <t>Zazdívka zhlaví stropních trámů nebo válcovaných nosníků pálenými cihlami válcovaných nosníků, výšky přes 150 do 300 mm</t>
  </si>
  <si>
    <t>-440995493</t>
  </si>
  <si>
    <t>zhlaví P1, ocelový průvlak v suterénu</t>
  </si>
  <si>
    <t>2+2</t>
  </si>
  <si>
    <t>Komunikace pozemní</t>
  </si>
  <si>
    <t>30</t>
  </si>
  <si>
    <t>564201111</t>
  </si>
  <si>
    <t>Podklad nebo podsyp ze štěrkopísku ŠP s rozprostřením, vlhčením a zhutněním, po zhutnění tl. 40 mm</t>
  </si>
  <si>
    <t>-543920750</t>
  </si>
  <si>
    <t>38,0</t>
  </si>
  <si>
    <t>31</t>
  </si>
  <si>
    <t>564752114</t>
  </si>
  <si>
    <t>Podklad nebo kryt z vibrovaného štěrku VŠ s rozprostřením, vlhčením a zhutněním, po zhutnění tl. 180 mm</t>
  </si>
  <si>
    <t>-1469997583</t>
  </si>
  <si>
    <t>32</t>
  </si>
  <si>
    <t>564851113</t>
  </si>
  <si>
    <t>Podklad ze štěrkodrti ŠD s rozprostřením a zhutněním, po zhutnění tl. 170 mm</t>
  </si>
  <si>
    <t>1369224345</t>
  </si>
  <si>
    <t>33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</si>
  <si>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</si>
  <si>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</si>
  <si>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1697157766</t>
  </si>
  <si>
    <t>34</t>
  </si>
  <si>
    <t>59245007R</t>
  </si>
  <si>
    <t>dlažba zámková tl. 8 cm přírodní</t>
  </si>
  <si>
    <t>1500803191</t>
  </si>
  <si>
    <t>38,0*1,05</t>
  </si>
  <si>
    <t>Úpravy povrchů, podlahy a osazování výplní</t>
  </si>
  <si>
    <t>35</t>
  </si>
  <si>
    <t>611131101</t>
  </si>
  <si>
    <t>Podkladní a spojovací vrstva vnitřních omítaných ploch cementový postřik nanášený ručně celoplošně stropů</t>
  </si>
  <si>
    <t>-1687399538</t>
  </si>
  <si>
    <t>36</t>
  </si>
  <si>
    <t>611131121</t>
  </si>
  <si>
    <t>Podkladní a spojovací vrstva vnitřních omítaných ploch penetrace akrylát-silikonová nanášená ručně stropů</t>
  </si>
  <si>
    <t>1265013608</t>
  </si>
  <si>
    <t>37</t>
  </si>
  <si>
    <t>611142001</t>
  </si>
  <si>
    <t>Potažení vnitřních ploch pletivem v ploše nebo pruzích, na plném podkladu sklovláknitým vtlačením do tmelu stropů</t>
  </si>
  <si>
    <t>909854737</t>
  </si>
  <si>
    <t>38</t>
  </si>
  <si>
    <t>611321121</t>
  </si>
  <si>
    <t>Omítka vápenocementová vnitřních ploch nanášená ručně jednovrstvá, tloušťky do 10 mm hladká vodorovných konstrukcí stropů rovných</t>
  </si>
  <si>
    <t>1298310089</t>
  </si>
  <si>
    <t>39</t>
  </si>
  <si>
    <t>612131101</t>
  </si>
  <si>
    <t>Podkladní a spojovací vrstva vnitřních omítaných ploch cementový postřik nanášený ručně celoplošně stěn</t>
  </si>
  <si>
    <t>-537258493</t>
  </si>
  <si>
    <t>106,533+13,834</t>
  </si>
  <si>
    <t>40</t>
  </si>
  <si>
    <t>612131121</t>
  </si>
  <si>
    <t>Podkladní a spojovací vrstva vnitřních omítaných ploch penetrace akrylát-silikonová nanášená ručně stěn</t>
  </si>
  <si>
    <t>-276141101</t>
  </si>
  <si>
    <t>141,053</t>
  </si>
  <si>
    <t>41</t>
  </si>
  <si>
    <t>612142001</t>
  </si>
  <si>
    <t>Potažení vnitřních ploch pletivem v ploše nebo pruzích, na plném podkladu sklovláknitým vtlačením do tmelu stěn</t>
  </si>
  <si>
    <t>-1148009023</t>
  </si>
  <si>
    <t>nové příčky Ytong, stávající stěny, ostění a nadpraží otvorů</t>
  </si>
  <si>
    <t>20,686+106,533+13,834</t>
  </si>
  <si>
    <t>42</t>
  </si>
  <si>
    <t>612321121</t>
  </si>
  <si>
    <t>Omítka vápenocementová vnitřních ploch nanášená ručně jednovrstvá, tloušťky do 10 mm hladká svislých konstrukcí stěn</t>
  </si>
  <si>
    <t>761639346</t>
  </si>
  <si>
    <t>2,55*(6,94*2+2,98*2+4,95*4)+2,9*4,95*0,5*2+5,0</t>
  </si>
  <si>
    <t>-1*(2,5*1,16+2,0*2,1+1,0*2,1+1,5*2,1+1,34*1,16)</t>
  </si>
  <si>
    <t>43</t>
  </si>
  <si>
    <t>612321191</t>
  </si>
  <si>
    <t>Omítka vápenocementová vnitřních ploch nanášená ručně Příplatek k cenám za každých dalších i započatých 5 mm tloušťky omítky přes 10 mm stěn</t>
  </si>
  <si>
    <t>-1289672524</t>
  </si>
  <si>
    <t>44</t>
  </si>
  <si>
    <t>612325301</t>
  </si>
  <si>
    <t>Vápenocementová omítka ostění nebo nadpraží hladká</t>
  </si>
  <si>
    <t>-53690847</t>
  </si>
  <si>
    <t>omítka nových překladů, omítky okenních a dveřních ostění a nadpraží</t>
  </si>
  <si>
    <t>4,95*0,8+2,5*0,7+2,0*0,7+1,0*0,7+0,3*(1,16*4+2,1*6+1,5+1,34)</t>
  </si>
  <si>
    <t>45</t>
  </si>
  <si>
    <t>615142012</t>
  </si>
  <si>
    <t>Potažení vnitřních ploch pletivem v ploše nebo pruzích, na plném podkladu rabicovým provizorním přichycením nosníků</t>
  </si>
  <si>
    <t>1778228724</t>
  </si>
  <si>
    <t>potažení P1, P2, P3, P4</t>
  </si>
  <si>
    <t>2,7+2,1+2,2+1,6</t>
  </si>
  <si>
    <t>46</t>
  </si>
  <si>
    <t>619995001</t>
  </si>
  <si>
    <t>Začištění omítek (s dodáním hmot) kolem oken, dveří, podlah, obkladů apod.</t>
  </si>
  <si>
    <t>1079307830</t>
  </si>
  <si>
    <t>17,19+20,28</t>
  </si>
  <si>
    <t>47</t>
  </si>
  <si>
    <t>621532011</t>
  </si>
  <si>
    <t>Omítka tenkovrstvá silikonová vnějších ploch probarvená, včetně penetrace podkladu hydrofilní, s regulací vlhkosti na povrchu a se zvýšenou ochranou proti mikroorganismům zrnitá, tloušťky 1,5 mm podhledů</t>
  </si>
  <si>
    <t>-1820731562</t>
  </si>
  <si>
    <t>50,6</t>
  </si>
  <si>
    <t>48</t>
  </si>
  <si>
    <t>622131101</t>
  </si>
  <si>
    <t>Podkladní a spojovací vrstva vnějších omítaných ploch cementový postřik nanášený ručně celoplošně stěn</t>
  </si>
  <si>
    <t>209006771</t>
  </si>
  <si>
    <t>101,781</t>
  </si>
  <si>
    <t>49</t>
  </si>
  <si>
    <t>622131121</t>
  </si>
  <si>
    <t>Podkladní a spojovací vrstva vnějších omítaných ploch penetrace akrylát-silikonová nanášená ručně stěn</t>
  </si>
  <si>
    <t>-1317469055</t>
  </si>
  <si>
    <t>50</t>
  </si>
  <si>
    <t>622142001</t>
  </si>
  <si>
    <t>Potažení vnějších ploch pletivem v ploše nebo pruzích, na plném podkladu sklovláknitým vtlačením do tmelu stěn</t>
  </si>
  <si>
    <t>639462507</t>
  </si>
  <si>
    <t>51</t>
  </si>
  <si>
    <t>622143003</t>
  </si>
  <si>
    <t>Montáž omítkových profilů plastových nebo pozinkovaných, upevněných vtlačením do podkladní vrstvy nebo přibitím rohových s tkaninou</t>
  </si>
  <si>
    <t>-1836191722</t>
  </si>
  <si>
    <t>1.NP, vnější omítky</t>
  </si>
  <si>
    <t>2,55+2,1*11+1,5*2+1,0*2+2,0*2+2,5*2+1,34*2+1,16*8+4,95*2+3,0*4</t>
  </si>
  <si>
    <t>52</t>
  </si>
  <si>
    <t>59051480</t>
  </si>
  <si>
    <t>profil rohový Al s tkaninou kontaktního zateplení</t>
  </si>
  <si>
    <t>-48124177</t>
  </si>
  <si>
    <t>73,51*1,05</t>
  </si>
  <si>
    <t>53</t>
  </si>
  <si>
    <t>622143004</t>
  </si>
  <si>
    <t>Montáž omítkových profilů plastových nebo pozinkovaných, upevněných vtlačením do podkladní vrstvy nebo přibitím začišťovacích samolepících pro vytvoření dilatujícího spoje s okenním rámem</t>
  </si>
  <si>
    <t>938378437</t>
  </si>
  <si>
    <t>1,34*2+1,16*8+2,5*2+1,0*2+2,1*12</t>
  </si>
  <si>
    <t>54</t>
  </si>
  <si>
    <t>59051476</t>
  </si>
  <si>
    <t>profil okenní začišťovací se sklovláknitou armovací tkaninou 9 mm/2,4 m</t>
  </si>
  <si>
    <t>-128813793</t>
  </si>
  <si>
    <t>37,548*1,05</t>
  </si>
  <si>
    <t>55</t>
  </si>
  <si>
    <t>622321191</t>
  </si>
  <si>
    <t>Omítka vápenocementová vnějších ploch nanášená ručně Příplatek k cenám za každých dalších i započatých 5 mm tloušťky omítky přes 15 mm stěn</t>
  </si>
  <si>
    <t>-42978528</t>
  </si>
  <si>
    <t>56</t>
  </si>
  <si>
    <t>622325109</t>
  </si>
  <si>
    <t>Oprava vápenocementové omítky vnějších ploch stupně členitosti 1 hladké stěn, v rozsahu opravované plochy přes 80 do 100%</t>
  </si>
  <si>
    <t>966026329</t>
  </si>
  <si>
    <t>(5,65*2+10,9*2)*3,0+5,65*2,9*0,5*2</t>
  </si>
  <si>
    <t>57</t>
  </si>
  <si>
    <t>622511111</t>
  </si>
  <si>
    <t>Omítka tenkovrstvá akrylátová vnějších ploch probarvená, včetně penetrace podkladu mozaiková střednězrnná stěn</t>
  </si>
  <si>
    <t>-1972542037</t>
  </si>
  <si>
    <t>sokl</t>
  </si>
  <si>
    <t>0,5*(5,65*2+10,9*2-1,5-1,0-2,0)</t>
  </si>
  <si>
    <t>58</t>
  </si>
  <si>
    <t>622532011</t>
  </si>
  <si>
    <t>Omítka tenkovrstvá silikonová vnějších ploch probarvená, včetně penetrace podkladu hydrofilní, s regulací vlhkosti na povrchu a se zvýšenou ochranou proti mikroorganismům zrnitá, tloušťky 1,5 mm stěn</t>
  </si>
  <si>
    <t>-96342308</t>
  </si>
  <si>
    <t>101,781+141,053-14,3</t>
  </si>
  <si>
    <t>59</t>
  </si>
  <si>
    <t>629991012</t>
  </si>
  <si>
    <t>Zakrytí vnějších ploch před znečištěním včetně pozdějšího odkrytí výplní otvorů a svislých ploch fólií přilepenou na začišťovací lištu</t>
  </si>
  <si>
    <t>-1851919950</t>
  </si>
  <si>
    <t>(1,0*2,1+1,5*2,1+1,34*1,16+2,5*1,16+2,0*2,1)*2</t>
  </si>
  <si>
    <t>60</t>
  </si>
  <si>
    <t>631311135</t>
  </si>
  <si>
    <t>Mazanina z betonu prostého bez zvýšených nároků na prostředí tl. přes 120 do 240 mm tř. C 20/25</t>
  </si>
  <si>
    <t>-126039613</t>
  </si>
  <si>
    <t>betonová mazanina tl. 0,16 m - terenní úpravy</t>
  </si>
  <si>
    <t>0,55</t>
  </si>
  <si>
    <t>61</t>
  </si>
  <si>
    <t>631319013</t>
  </si>
  <si>
    <t>Příplatek k cenám mazanin za úpravu povrchu mazaniny přehlazením, mazanina tl. přes 120 do 240 mm</t>
  </si>
  <si>
    <t>2031482860</t>
  </si>
  <si>
    <t>62</t>
  </si>
  <si>
    <t>631319175</t>
  </si>
  <si>
    <t>Příplatek k cenám mazanin za stržení povrchu spodní vrstvy mazaniny latí před vložením výztuže nebo pletiva pro tl. obou vrstev mazaniny přes 120 do 240 mm</t>
  </si>
  <si>
    <t>-581487723</t>
  </si>
  <si>
    <t>63</t>
  </si>
  <si>
    <t>631351101</t>
  </si>
  <si>
    <t>Bednění v podlahách rýh a hran zřízení</t>
  </si>
  <si>
    <t>-1357857489</t>
  </si>
  <si>
    <t>2,5+0,5</t>
  </si>
  <si>
    <t>64</t>
  </si>
  <si>
    <t>631351102</t>
  </si>
  <si>
    <t>Bednění v podlahách rýh a hran odstranění</t>
  </si>
  <si>
    <t>1387743902</t>
  </si>
  <si>
    <t>65</t>
  </si>
  <si>
    <t>631362021</t>
  </si>
  <si>
    <t>Výztuž mazanin ze svařovaných sítí z drátů typu KARI</t>
  </si>
  <si>
    <t>148847379</t>
  </si>
  <si>
    <t>(1,6*2,3-0,7*0,7)*0,005</t>
  </si>
  <si>
    <t>66</t>
  </si>
  <si>
    <t>632450132</t>
  </si>
  <si>
    <t>Potěr cementový vyrovnávací ze suchých směsí v ploše o průměrné (střední) tl. přes 20 do 30 mm</t>
  </si>
  <si>
    <t>-1489519886</t>
  </si>
  <si>
    <t>PDL2 celková tl. 80 mm</t>
  </si>
  <si>
    <t>3,02*4,95</t>
  </si>
  <si>
    <t>67</t>
  </si>
  <si>
    <t>632450134</t>
  </si>
  <si>
    <t>Potěr cementový vyrovnávací ze suchých směsí v ploše o průměrné (střední) tl. přes 40 do 50 mm</t>
  </si>
  <si>
    <t>765167486</t>
  </si>
  <si>
    <t>68</t>
  </si>
  <si>
    <t>632451103</t>
  </si>
  <si>
    <t>Potěr cementový samonivelační ze suchých směsí tloušťky přes 5 do 10 mm</t>
  </si>
  <si>
    <t>1530119189</t>
  </si>
  <si>
    <t>PDL2, PDL3</t>
  </si>
  <si>
    <t>35,4</t>
  </si>
  <si>
    <t>69</t>
  </si>
  <si>
    <t>642942611</t>
  </si>
  <si>
    <t>Osazování zárubní nebo rámů kovových dveřních lisovaných nebo z úhelníků bez dveřních křídel na montážní pěnu, plochy otvoru do 2,5 m2</t>
  </si>
  <si>
    <t>-2037970654</t>
  </si>
  <si>
    <t>70</t>
  </si>
  <si>
    <t>55331382</t>
  </si>
  <si>
    <t>zárubeň ocelová pro pórobeton 150 700 levá,pravá</t>
  </si>
  <si>
    <t>452180764</t>
  </si>
  <si>
    <t>Trubní vedení</t>
  </si>
  <si>
    <t>71</t>
  </si>
  <si>
    <t>899102111</t>
  </si>
  <si>
    <t>Osazení poklopů litinových a ocelových včetně rámů pro třídu zatížení A15, A50</t>
  </si>
  <si>
    <t>1648249483</t>
  </si>
  <si>
    <t>72</t>
  </si>
  <si>
    <t>poklop 1</t>
  </si>
  <si>
    <t xml:space="preserve">poklop plechový tl. 6 mm + rám, 0,70x0,70 m </t>
  </si>
  <si>
    <t>-1414156824</t>
  </si>
  <si>
    <t>73</t>
  </si>
  <si>
    <t>poklop 2</t>
  </si>
  <si>
    <t>poklop plechový tl. 6 mm + rám, 0,75x0,65 m</t>
  </si>
  <si>
    <t>-659058993</t>
  </si>
  <si>
    <t>74</t>
  </si>
  <si>
    <t>899102211</t>
  </si>
  <si>
    <t>Demontáž poklopů litinových a ocelových včetně rámů, hmotnosti jednotlivě přes 50 do 100 Kg</t>
  </si>
  <si>
    <t>1939843222</t>
  </si>
  <si>
    <t>Ostatní konstrukce a práce, bourání</t>
  </si>
  <si>
    <t>75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</si>
  <si>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</si>
  <si>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</si>
  <si>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-2042134068</t>
  </si>
  <si>
    <t>22,0</t>
  </si>
  <si>
    <t>76</t>
  </si>
  <si>
    <t>59217018</t>
  </si>
  <si>
    <t>obrubník betonový chodníkový 1000x80x200mm</t>
  </si>
  <si>
    <t>-1603147653</t>
  </si>
  <si>
    <t>77</t>
  </si>
  <si>
    <t>941211111</t>
  </si>
  <si>
    <t>Montáž lešení řadového rámového lehkého pracovního s podlahami s provozním zatížením tř. 3 do 200 kg/m2 šířky tř. SW06 přes 0,6 do 0,9 m, výšky do 10 m</t>
  </si>
  <si>
    <t>2016246693</t>
  </si>
  <si>
    <t>78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</si>
  <si>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</si>
  <si>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</si>
  <si>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-87533706</t>
  </si>
  <si>
    <t>120,0*30</t>
  </si>
  <si>
    <t>79</t>
  </si>
  <si>
    <t>941211811</t>
  </si>
  <si>
    <t>Demontáž lešení řadového rámového lehkého pracovního s provozním zatížením tř. 3 do 200 kg/m2 šířky tř. SW06 přes 0,6 do 0,9 m, výšky do 10 m</t>
  </si>
  <si>
    <t>354980863</t>
  </si>
  <si>
    <t>80</t>
  </si>
  <si>
    <t>952901111</t>
  </si>
  <si>
    <t>Vyčištění budov nebo objektů před předáním do užívání budov bytové nebo občanské výstavby, světlé výšky podlaží do 4 m</t>
  </si>
  <si>
    <t>1993819675</t>
  </si>
  <si>
    <t>81</t>
  </si>
  <si>
    <t>953941210</t>
  </si>
  <si>
    <t>Osazení drobných kovových výrobků bez jejich dodání s vysekáním kapes pro upevňovací prvky se zazděním, zabetonováním nebo zalitím kovových poklopů s rámy, plochy do 1 m2</t>
  </si>
  <si>
    <t>1930983995</t>
  </si>
  <si>
    <t>nový šachtový poklop 0,6 x 0,6 m</t>
  </si>
  <si>
    <t>82</t>
  </si>
  <si>
    <t>55241000R</t>
  </si>
  <si>
    <t>poklop šachtový, čtvercový rám, 600 x 600 mm</t>
  </si>
  <si>
    <t>937127149</t>
  </si>
  <si>
    <t>83</t>
  </si>
  <si>
    <t>962031133</t>
  </si>
  <si>
    <t>Bourání příček z cihel, tvárnic nebo příčkovek z cihel pálených, plných nebo dutých na maltu vápennou nebo vápenocementovou, tl. do 150 mm</t>
  </si>
  <si>
    <t>878550132</t>
  </si>
  <si>
    <t>(2,5+1,35)*2,55-1,6</t>
  </si>
  <si>
    <t>84</t>
  </si>
  <si>
    <t>962032231</t>
  </si>
  <si>
    <t>Bourání zdiva nadzákladového z cihel nebo tvárnic z cihel pálených nebo vápenopískových, na maltu vápennou nebo vápenocementovou, objemu přes 1 m3</t>
  </si>
  <si>
    <t>1441756809</t>
  </si>
  <si>
    <t>4,95*2,55*0,2</t>
  </si>
  <si>
    <t>85</t>
  </si>
  <si>
    <t>962032641R</t>
  </si>
  <si>
    <t>Bourání zdiva komínového nad střechou z cihel na MC - postupným rozebiráním</t>
  </si>
  <si>
    <t>-2117091214</t>
  </si>
  <si>
    <t>0,9</t>
  </si>
  <si>
    <t>86</t>
  </si>
  <si>
    <t>963042819</t>
  </si>
  <si>
    <t>Bourání schodišťových stupňů betonových zhotovených na místě</t>
  </si>
  <si>
    <t>1422733174</t>
  </si>
  <si>
    <t>odstranění betonových schodů před dveřmi</t>
  </si>
  <si>
    <t>1,2*3</t>
  </si>
  <si>
    <t>87</t>
  </si>
  <si>
    <t>963053935</t>
  </si>
  <si>
    <t>Bourání ŽB schodišťových ramen monolitických zazděných jednostranně</t>
  </si>
  <si>
    <t>1651363321</t>
  </si>
  <si>
    <t>odstranění stávajícího schodiště - suterén</t>
  </si>
  <si>
    <t>1,2*2,35</t>
  </si>
  <si>
    <t>88</t>
  </si>
  <si>
    <t>963074959</t>
  </si>
  <si>
    <t>Vybourání schodnic z ocelových nosníků neplentovaných nebo nerabicovaných</t>
  </si>
  <si>
    <t>1398491413</t>
  </si>
  <si>
    <t>odstranění schodnic - I profilů schodiště</t>
  </si>
  <si>
    <t>89</t>
  </si>
  <si>
    <t>965042121</t>
  </si>
  <si>
    <t>Bourání mazanin betonových nebo z litého asfaltu tl. do 100 mm, plochy do 1 m2</t>
  </si>
  <si>
    <t>2095119360</t>
  </si>
  <si>
    <t>odstranění vnitřního betonového schodu u vchod. dveří</t>
  </si>
  <si>
    <t>0,1</t>
  </si>
  <si>
    <t>90</t>
  </si>
  <si>
    <t>965042221</t>
  </si>
  <si>
    <t>Bourání mazanin betonových nebo z litého asfaltu tl. přes 100 mm, plochy do 1 m2</t>
  </si>
  <si>
    <t>1922855015</t>
  </si>
  <si>
    <t>betonová mazanina před venkovními dveřmi</t>
  </si>
  <si>
    <t>0,4+0,4</t>
  </si>
  <si>
    <t>91</t>
  </si>
  <si>
    <t>965049112</t>
  </si>
  <si>
    <t>Bourání mazanin Příplatek k cenám za bourání mazanin betonových se svařovanou sítí, tl. přes 100 mm</t>
  </si>
  <si>
    <t>1839449370</t>
  </si>
  <si>
    <t>92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</si>
  <si>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</si>
  <si>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</si>
  <si>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1643649917</t>
  </si>
  <si>
    <t>0,35*(1,16*2+2,1*2)+0,2*2,55*2+0,15*2,55</t>
  </si>
  <si>
    <t>93</t>
  </si>
  <si>
    <t>968062354</t>
  </si>
  <si>
    <t>Vybourání dřevěných rámů oken s křídly, dveřních zárubní, vrat, stěn, ostění nebo obkladů rámů oken s křídly dvojitých, plochy do 1 m2</t>
  </si>
  <si>
    <t>-989573670</t>
  </si>
  <si>
    <t>0,9*2</t>
  </si>
  <si>
    <t>94</t>
  </si>
  <si>
    <t>968062355</t>
  </si>
  <si>
    <t>Vybourání dřevěných rámů oken s křídly, dveřních zárubní, vrat, stěn, ostění nebo obkladů rámů oken s křídly dvojitých, plochy do 2 m2</t>
  </si>
  <si>
    <t>648855393</t>
  </si>
  <si>
    <t>1,53*4</t>
  </si>
  <si>
    <t>95</t>
  </si>
  <si>
    <t>968072455</t>
  </si>
  <si>
    <t>Vybourání kovových rámů oken s křídly, dveřních zárubní, vrat, stěn, ostění nebo obkladů dveřních zárubní, plochy do 2 m2</t>
  </si>
  <si>
    <t>-2143372602</t>
  </si>
  <si>
    <t>2,0*2</t>
  </si>
  <si>
    <t>96</t>
  </si>
  <si>
    <t>968072456</t>
  </si>
  <si>
    <t>Vybourání kovových rámů oken s křídly, dveřních zárubní, vrat, stěn, ostění nebo obkladů dveřních zárubní, plochy přes 2 m2</t>
  </si>
  <si>
    <t>1536410356</t>
  </si>
  <si>
    <t>3,0</t>
  </si>
  <si>
    <t>97</t>
  </si>
  <si>
    <t>971033561</t>
  </si>
  <si>
    <t>Vybourání otvorů ve zdivu základovém nebo nadzákladovém z cihel, tvárnic, příčkovek z cihel pálených na maltu vápennou nebo vápenocementovou plochy do 1 m2, tl. do 600 mm</t>
  </si>
  <si>
    <t>-1177236123</t>
  </si>
  <si>
    <t>úprava okenních a dveřních  otvorů v obvodovém zdivu</t>
  </si>
  <si>
    <t>(0,93*1,16+0,25*1,16)*0,35</t>
  </si>
  <si>
    <t>98</t>
  </si>
  <si>
    <t>971033651</t>
  </si>
  <si>
    <t>Vybourání otvorů ve zdivu základovém nebo nadzákladovém z cihel, tvárnic, příčkovek z cihel pálených na maltu vápennou nebo vápenocementovou plochy do 4 m2, tl. do 600 mm</t>
  </si>
  <si>
    <t>22614916</t>
  </si>
  <si>
    <t>(0,78*2,1+1,62*2,1)*0,35</t>
  </si>
  <si>
    <t>99</t>
  </si>
  <si>
    <t>973031325</t>
  </si>
  <si>
    <t>Vysekání výklenků nebo kapes ve zdivu z cihel na maltu vápennou nebo vápenocementovou kapes, plochy do 0,10 m2, hl. do 300 mm</t>
  </si>
  <si>
    <t>-1087009233</t>
  </si>
  <si>
    <t>kapsy pro osazení zhlaví nosníků P1, ocelového průvlaku v suterénu</t>
  </si>
  <si>
    <t>100</t>
  </si>
  <si>
    <t>974031664</t>
  </si>
  <si>
    <t>Vysekání rýh ve zdivu cihelném na maltu vápennou nebo vápenocementovou pro vtahování nosníků do zdí, před vybouráním otvoru do hl. 150 mm, při v. nosníku do 150 mm</t>
  </si>
  <si>
    <t>1276651929</t>
  </si>
  <si>
    <t>rýha při osazení ocelového průvlaku v suterénu</t>
  </si>
  <si>
    <t>1,8</t>
  </si>
  <si>
    <t>rýhy pro vtahování nosníků P2, P3, P4</t>
  </si>
  <si>
    <t>2*3,0+2*3,15+2*2,3</t>
  </si>
  <si>
    <t>101</t>
  </si>
  <si>
    <t>974031666</t>
  </si>
  <si>
    <t>Vysekání rýh ve zdivu cihelném na maltu vápennou nebo vápenocementovou pro vtahování nosníků do zdí, před vybouráním otvoru do hl. 150 mm, při v. nosníku do 250 mm</t>
  </si>
  <si>
    <t>-549181376</t>
  </si>
  <si>
    <t>rýhy pro vtahování nosníků P1</t>
  </si>
  <si>
    <t>4,95*2</t>
  </si>
  <si>
    <t>102</t>
  </si>
  <si>
    <t>975053131</t>
  </si>
  <si>
    <t>Víceřadové podchycení stropů pro osazení nosníků dřevěnou výztuhou v. podchycení do 3,5 m a při zatížení hmotností do 800 kg/m2</t>
  </si>
  <si>
    <t>454376036</t>
  </si>
  <si>
    <t>podepření stropu před osazením nových překladů</t>
  </si>
  <si>
    <t>4,95*2+3,0+2,0</t>
  </si>
  <si>
    <t>103</t>
  </si>
  <si>
    <t>978011191</t>
  </si>
  <si>
    <t>Otlučení vápenných nebo vápenocementových omítek vnitřních ploch stropů, v rozsahu přes 50 do 100 %</t>
  </si>
  <si>
    <t>-909561891</t>
  </si>
  <si>
    <t>104</t>
  </si>
  <si>
    <t>978013191</t>
  </si>
  <si>
    <t>Otlučení vápenných nebo vápenocementových omítek vnitřních ploch stěn s vyškrabáním spar, s očištěním zdiva, v rozsahu přes 50 do 100 %</t>
  </si>
  <si>
    <t>-2039532054</t>
  </si>
  <si>
    <t>106,533</t>
  </si>
  <si>
    <t>105</t>
  </si>
  <si>
    <t>978015391</t>
  </si>
  <si>
    <t>Otlučení vápenných nebo vápenocementových omítek vnějších ploch s vyškrabáním spar a s očištěním zdiva stupně členitosti 1 a 2, v rozsahu přes 80 do 100 %</t>
  </si>
  <si>
    <t>1008052356</t>
  </si>
  <si>
    <t>106</t>
  </si>
  <si>
    <t>985312134</t>
  </si>
  <si>
    <t>Stěrka k vyrovnání ploch reprofilovaného betonu rubu kleneb a podlah, tloušťky do 5 mm</t>
  </si>
  <si>
    <t>590122398</t>
  </si>
  <si>
    <t>podlaha v technické místnosti PDL1</t>
  </si>
  <si>
    <t>15,20</t>
  </si>
  <si>
    <t>997</t>
  </si>
  <si>
    <t>Přesun sutě</t>
  </si>
  <si>
    <t>107</t>
  </si>
  <si>
    <t>997002611</t>
  </si>
  <si>
    <t>Nakládání suti a vybouraných hmot na dopravní prostředek pro vodorovné přemístění</t>
  </si>
  <si>
    <t>-689904147</t>
  </si>
  <si>
    <t>108</t>
  </si>
  <si>
    <t>997013211</t>
  </si>
  <si>
    <t>Vnitrostaveništní doprava suti a vybouraných hmot vodorovně do 50 m svisle ručně (nošením po schodech) pro budovy a haly výšky do 6 m</t>
  </si>
  <si>
    <t>1821272250</t>
  </si>
  <si>
    <t>109</t>
  </si>
  <si>
    <t>997013501</t>
  </si>
  <si>
    <t>Odvoz suti a vybouraných hmot na skládku nebo meziskládku se složením, na vzdálenost do 1 km</t>
  </si>
  <si>
    <t>-874574003</t>
  </si>
  <si>
    <t>110</t>
  </si>
  <si>
    <t>997013509</t>
  </si>
  <si>
    <t>Odvoz suti a vybouraných hmot na skládku nebo meziskládku se složením, na vzdálenost Příplatek k ceně za každý další i započatý 1 km přes 1 km</t>
  </si>
  <si>
    <t>801351598</t>
  </si>
  <si>
    <t>32,45*9 'Přepočtené koeficientem množství</t>
  </si>
  <si>
    <t>111</t>
  </si>
  <si>
    <t>997013830R</t>
  </si>
  <si>
    <t>Poplatek za uložení stavebního odpadu na skládce (skládkovné)</t>
  </si>
  <si>
    <t>1084792355</t>
  </si>
  <si>
    <t>998</t>
  </si>
  <si>
    <t>Přesun hmot</t>
  </si>
  <si>
    <t>112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</si>
  <si>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</si>
  <si>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</si>
  <si>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1435217409</t>
  </si>
  <si>
    <t>29,72</t>
  </si>
  <si>
    <t>113</t>
  </si>
  <si>
    <t>998223011</t>
  </si>
  <si>
    <t>Přesun hmot pro pozemní komunikace s krytem dlážděným dopravní vzdálenost do 200 m jakékoliv délky objektu</t>
  </si>
  <si>
    <t>1775068854</t>
  </si>
  <si>
    <t>17,224</t>
  </si>
  <si>
    <t>PSV</t>
  </si>
  <si>
    <t>Práce a dodávky PSV</t>
  </si>
  <si>
    <t>720</t>
  </si>
  <si>
    <t>ZTI</t>
  </si>
  <si>
    <t>114</t>
  </si>
  <si>
    <t>Zdravotechnická instalace - viz samostatný rozpočet</t>
  </si>
  <si>
    <t>kpl</t>
  </si>
  <si>
    <t>-502282847</t>
  </si>
  <si>
    <t>721</t>
  </si>
  <si>
    <t>Zdravotechnika - vnitřní kanalizace</t>
  </si>
  <si>
    <t>115</t>
  </si>
  <si>
    <t>721171809</t>
  </si>
  <si>
    <t>Demontáž potrubí z novodurových trub odpadních nebo připojovacích přes 114 do D 160</t>
  </si>
  <si>
    <t>-1313364612</t>
  </si>
  <si>
    <t>4,0</t>
  </si>
  <si>
    <t>116</t>
  </si>
  <si>
    <t>721174065</t>
  </si>
  <si>
    <t>Potrubí z plastových trub polypropylenové větrací DN 160</t>
  </si>
  <si>
    <t>-1367069071</t>
  </si>
  <si>
    <t>117</t>
  </si>
  <si>
    <t>721242115R</t>
  </si>
  <si>
    <t>Lapač střešních splavenin z PP se zápachovou klapkou a lapacím košem DN 110</t>
  </si>
  <si>
    <t>1656696795</t>
  </si>
  <si>
    <t>1+1</t>
  </si>
  <si>
    <t>Elektroinstalace</t>
  </si>
  <si>
    <t>118</t>
  </si>
  <si>
    <t>74 R</t>
  </si>
  <si>
    <t>Elektroinstalační práce - viz samostatný rozpočet</t>
  </si>
  <si>
    <t>-1011113447</t>
  </si>
  <si>
    <t>741</t>
  </si>
  <si>
    <t>Elektroinstalace - silnoproud</t>
  </si>
  <si>
    <t>119</t>
  </si>
  <si>
    <t>7418100R</t>
  </si>
  <si>
    <t>Kontrola stavu ochrany před úderem blesku - revize hromosvodu</t>
  </si>
  <si>
    <t>1184879364</t>
  </si>
  <si>
    <t>742</t>
  </si>
  <si>
    <t>Elektroinstalace - slaboproud</t>
  </si>
  <si>
    <t>120</t>
  </si>
  <si>
    <t>742210121R</t>
  </si>
  <si>
    <t>D+M hlásiče - autonomní detekce</t>
  </si>
  <si>
    <t>1376635618</t>
  </si>
  <si>
    <t>764</t>
  </si>
  <si>
    <t>Konstrukce klempířské</t>
  </si>
  <si>
    <t>121</t>
  </si>
  <si>
    <t>764001861</t>
  </si>
  <si>
    <t>Demontáž klempířských konstrukcí oplechování hřebene z hřebenáčů do suti</t>
  </si>
  <si>
    <t>-1251981923</t>
  </si>
  <si>
    <t>122</t>
  </si>
  <si>
    <t>764001900R</t>
  </si>
  <si>
    <t>Napojení klempířských konstrukcí na stávající - propojení nových dešťových svodů se stávající dešťovou kanalizaci</t>
  </si>
  <si>
    <t>-1247299431</t>
  </si>
  <si>
    <t>123</t>
  </si>
  <si>
    <t>764001911</t>
  </si>
  <si>
    <t>Napojení na stávající klempířské konstrukce délky spoje přes 0,5 m</t>
  </si>
  <si>
    <t>-929737339</t>
  </si>
  <si>
    <t>doplnění střešní krytiny po rozebrání komínu</t>
  </si>
  <si>
    <t>3,5</t>
  </si>
  <si>
    <t>124</t>
  </si>
  <si>
    <t>13838720</t>
  </si>
  <si>
    <t>plech vlnitý Pz tl 0,55mm tabule</t>
  </si>
  <si>
    <t>-1889538947</t>
  </si>
  <si>
    <t>0,8*2,0*5*0,001</t>
  </si>
  <si>
    <t>125</t>
  </si>
  <si>
    <t>764002801</t>
  </si>
  <si>
    <t>Demontáž klempířských konstrukcí závětrné lišty do suti</t>
  </si>
  <si>
    <t>-995288807</t>
  </si>
  <si>
    <t>126</t>
  </si>
  <si>
    <t>764002851</t>
  </si>
  <si>
    <t>Demontáž klempířských konstrukcí oplechování parapetů do suti</t>
  </si>
  <si>
    <t>1449004113</t>
  </si>
  <si>
    <t>1,33*4+0,9*2</t>
  </si>
  <si>
    <t>127</t>
  </si>
  <si>
    <t>764004801</t>
  </si>
  <si>
    <t>Demontáž klempířských konstrukcí žlabu podokapního do suti</t>
  </si>
  <si>
    <t>570290404</t>
  </si>
  <si>
    <t>11,5*2</t>
  </si>
  <si>
    <t>128</t>
  </si>
  <si>
    <t>764004861</t>
  </si>
  <si>
    <t>Demontáž klempířských konstrukcí svodu do suti</t>
  </si>
  <si>
    <t>458727023</t>
  </si>
  <si>
    <t>3,5*2</t>
  </si>
  <si>
    <t>129</t>
  </si>
  <si>
    <t>764211615R</t>
  </si>
  <si>
    <t>Oplechování hřebene plechem z Pz s povrch úpravou rš 400 mm</t>
  </si>
  <si>
    <t>-1158326051</t>
  </si>
  <si>
    <t>130</t>
  </si>
  <si>
    <t>764212635</t>
  </si>
  <si>
    <t>Oplechování střešních prvků z pozinkovaného plechu s povrchovou úpravou štítu závětrnou lištou rš 400 mm</t>
  </si>
  <si>
    <t>1557194927</t>
  </si>
  <si>
    <t>4,2*4</t>
  </si>
  <si>
    <t>131</t>
  </si>
  <si>
    <t>764216642</t>
  </si>
  <si>
    <t>Oplechování parapetů z pozinkovaného plechu s povrchovou úpravou rovných celoplošně lepené, bez rohů rš 200 mm</t>
  </si>
  <si>
    <t>-1742414184</t>
  </si>
  <si>
    <t>2,5+1,34</t>
  </si>
  <si>
    <t>132</t>
  </si>
  <si>
    <t>764511601</t>
  </si>
  <si>
    <t>Žlab podokapní z pozinkovaného plechu s povrchovou úpravou včetně háků a čel půlkruhový do rš 280 mm</t>
  </si>
  <si>
    <t>2079133879</t>
  </si>
  <si>
    <t>133</t>
  </si>
  <si>
    <t>764511641</t>
  </si>
  <si>
    <t>Žlab podokapní z pozinkovaného plechu s povrchovou úpravou včetně háků a čel kotlík oválný (trychtýřový), rš žlabu/průměr svodu do 250/90 mm</t>
  </si>
  <si>
    <t>-2098663237</t>
  </si>
  <si>
    <t>134</t>
  </si>
  <si>
    <t>764518621</t>
  </si>
  <si>
    <t>Svod z pozinkovaného plechu s upraveným povrchem včetně objímek, kolen a odskoků kruhový, průměru do 90 mm</t>
  </si>
  <si>
    <t>-1353299041</t>
  </si>
  <si>
    <t>135</t>
  </si>
  <si>
    <t>998764101</t>
  </si>
  <si>
    <t>Přesun hmot pro konstrukce klempířské stanovený z hmotnosti přesunovaného materiálu vodorovná dopravní vzdálenost do 50 m v objektech výšky do 6 m</t>
  </si>
  <si>
    <t>-849059937</t>
  </si>
  <si>
    <t>136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</si>
  <si>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</si>
  <si>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</si>
  <si>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-893586686</t>
  </si>
  <si>
    <t>766</t>
  </si>
  <si>
    <t>Konstrukce truhlářské</t>
  </si>
  <si>
    <t>137</t>
  </si>
  <si>
    <t>766231113</t>
  </si>
  <si>
    <t>Montáž sklápěcich schodů na půdu s vyřezáním otvoru a kompletizací</t>
  </si>
  <si>
    <t>-1286369916</t>
  </si>
  <si>
    <t>138</t>
  </si>
  <si>
    <t>61233170</t>
  </si>
  <si>
    <t>schody půdní stahovací kovové a dřevotřískové víko rozměr 70(1100) x 50(100) cm</t>
  </si>
  <si>
    <t>2002021631</t>
  </si>
  <si>
    <t>139</t>
  </si>
  <si>
    <t>766421213</t>
  </si>
  <si>
    <t>Montáž obložení podhledů jednoduchých palubkami na pero a drážku z měkkého dřeva, šířky přes 80 do 100 mm</t>
  </si>
  <si>
    <t>-684597026</t>
  </si>
  <si>
    <t>nové podbití přesahů střechy</t>
  </si>
  <si>
    <t>11,5*0,3*2+4,2*0,3*4</t>
  </si>
  <si>
    <t>140</t>
  </si>
  <si>
    <t>61191120</t>
  </si>
  <si>
    <t>palubky obkladové smrk profil klasický 12,5x96mm jakost A/B</t>
  </si>
  <si>
    <t>1116262679</t>
  </si>
  <si>
    <t>11,94*1,1</t>
  </si>
  <si>
    <t>141</t>
  </si>
  <si>
    <t>766421821</t>
  </si>
  <si>
    <t>Demontáž obložení podhledů palubkami</t>
  </si>
  <si>
    <t>796974126</t>
  </si>
  <si>
    <t>odstranění podbití přesahů střechy</t>
  </si>
  <si>
    <t>11,94</t>
  </si>
  <si>
    <t>142</t>
  </si>
  <si>
    <t>766421822</t>
  </si>
  <si>
    <t>Demontáž obložení podhledů podkladových roštů</t>
  </si>
  <si>
    <t>-1038384875</t>
  </si>
  <si>
    <t>143</t>
  </si>
  <si>
    <t>766427112R</t>
  </si>
  <si>
    <t>Montáž obložení podhledů rošt podkladový</t>
  </si>
  <si>
    <t>729360712</t>
  </si>
  <si>
    <t>75,0</t>
  </si>
  <si>
    <t>144</t>
  </si>
  <si>
    <t>766441821</t>
  </si>
  <si>
    <t>Demontáž parapetních desek dřevěných nebo plastových šířky do 300 mm délky přes 1m</t>
  </si>
  <si>
    <t>-1396033715</t>
  </si>
  <si>
    <t>145</t>
  </si>
  <si>
    <t>766622131</t>
  </si>
  <si>
    <t>Montáž oken plastových včetně montáže rámu plochy přes 1 m2 otevíravých do zdiva, výšky do 1,5 m</t>
  </si>
  <si>
    <t>2097818784</t>
  </si>
  <si>
    <t>O1, O2</t>
  </si>
  <si>
    <t>2,5*1,16+1,34*1,16</t>
  </si>
  <si>
    <t>146</t>
  </si>
  <si>
    <t>okno O1</t>
  </si>
  <si>
    <t>okno plastové trojkřídlé do stavebního otvoru 250x116 cm, bílé, 6ti komor., izol. dvojsklo</t>
  </si>
  <si>
    <t>-88103773</t>
  </si>
  <si>
    <t>147</t>
  </si>
  <si>
    <t>okno O2</t>
  </si>
  <si>
    <t>okno plastové dvoukřídlé do stavebního otvoru 134 x116 cm, bílé, 6ti komor., izol. dvojsklo</t>
  </si>
  <si>
    <t>-4303820</t>
  </si>
  <si>
    <t>148</t>
  </si>
  <si>
    <t>766660001</t>
  </si>
  <si>
    <t>Montáž dveřních křídel dřevěných nebo plastových otevíravých do ocelové zárubně povrchově upravených jednokřídlových, šířky do 800 mm</t>
  </si>
  <si>
    <t>11790618</t>
  </si>
  <si>
    <t>149</t>
  </si>
  <si>
    <t>dveře int.</t>
  </si>
  <si>
    <t>dveře dřevěné vnitřní hladké plné 1křídlové bílé 80x197 cm, včet. kování</t>
  </si>
  <si>
    <t>-997356196</t>
  </si>
  <si>
    <t>150</t>
  </si>
  <si>
    <t>766660411</t>
  </si>
  <si>
    <t>Montáž dveřních křídel dřevěných nebo plastových vchodových dveří včetně rámu do zdiva jednokřídlových bez nadsvětlíku</t>
  </si>
  <si>
    <t>-481561583</t>
  </si>
  <si>
    <t>151</t>
  </si>
  <si>
    <t>dveře vch.</t>
  </si>
  <si>
    <t>dveře plastové vchodové 1křídlové otevíravé do stavebního otvoru 100x210 cm, bílé</t>
  </si>
  <si>
    <t>-1714514177</t>
  </si>
  <si>
    <t>152</t>
  </si>
  <si>
    <t>766691914</t>
  </si>
  <si>
    <t>Ostatní práce vyvěšení nebo zavěšení křídel s případným uložením a opětovným zavěšením po provedení stavebních změn dřevěných dveřních, plochy do 2 m2</t>
  </si>
  <si>
    <t>-1759505100</t>
  </si>
  <si>
    <t>153</t>
  </si>
  <si>
    <t>766694112</t>
  </si>
  <si>
    <t>Montáž ostatních truhlářských konstrukcí parapetních desek dřevěných nebo plastových šířky do 300 mm, délky přes 1000 do 1600 mm</t>
  </si>
  <si>
    <t>2042644017</t>
  </si>
  <si>
    <t>154</t>
  </si>
  <si>
    <t>766694113</t>
  </si>
  <si>
    <t>Montáž ostatních truhlářských konstrukcí parapetních desek dřevěných nebo plastových šířky do 300 mm, délky přes 1600 do 2600 mm</t>
  </si>
  <si>
    <t>895250579</t>
  </si>
  <si>
    <t>155</t>
  </si>
  <si>
    <t>61144401</t>
  </si>
  <si>
    <t>parapet plastový vnitřní komůrkový 250x20x1000mm</t>
  </si>
  <si>
    <t>1644343087</t>
  </si>
  <si>
    <t>156</t>
  </si>
  <si>
    <t>61144019</t>
  </si>
  <si>
    <t>koncovka k parapetu plastovému vnitřnímu 1 pár</t>
  </si>
  <si>
    <t>sada</t>
  </si>
  <si>
    <t>1235642641</t>
  </si>
  <si>
    <t>157</t>
  </si>
  <si>
    <t>998766101</t>
  </si>
  <si>
    <t>Přesun hmot pro konstrukce truhlářské stanovený z hmotnosti přesunovaného materiálu vodorovná dopravní vzdálenost do 50 m v objektech výšky do 6 m</t>
  </si>
  <si>
    <t>117410545</t>
  </si>
  <si>
    <t>158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</si>
  <si>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</si>
  <si>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</si>
  <si>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-20852856</t>
  </si>
  <si>
    <t>767</t>
  </si>
  <si>
    <t>Konstrukce zámečnické</t>
  </si>
  <si>
    <t>159</t>
  </si>
  <si>
    <t>767161823</t>
  </si>
  <si>
    <t>Demontáž zábradlí schodišťového nerozebíratelný spoj hmotnosti 1 m zábradlí do 20 kg</t>
  </si>
  <si>
    <t>148370849</t>
  </si>
  <si>
    <t>schodiště suterén</t>
  </si>
  <si>
    <t>160</t>
  </si>
  <si>
    <t>767651210</t>
  </si>
  <si>
    <t>Montáž vrat garážových nebo průmyslových otvíravých do ocelové zárubně z dílů, plochy do 6 m2</t>
  </si>
  <si>
    <t>493960406</t>
  </si>
  <si>
    <t>161</t>
  </si>
  <si>
    <t>553 vrata</t>
  </si>
  <si>
    <t>Vrata dvoukřídlá nezateplená do stavebního otvoru o velikosti š 1500 x v 2100 mm, včet. rámu</t>
  </si>
  <si>
    <t>-2077189638</t>
  </si>
  <si>
    <t>162</t>
  </si>
  <si>
    <t>767691822</t>
  </si>
  <si>
    <t>Ostatní práce - vyvěšení nebo zavěšení kovových křídel s případným uložením a opětovným zavěšením po provedení stavebních změn dveří, plochy do 2 m2</t>
  </si>
  <si>
    <t>-262902688</t>
  </si>
  <si>
    <t>163</t>
  </si>
  <si>
    <t>767861000</t>
  </si>
  <si>
    <t>Montáž vnitřních kovových žebříků přímých délky do 2 m, ukotvených do zdiva</t>
  </si>
  <si>
    <t>-107427576</t>
  </si>
  <si>
    <t>164</t>
  </si>
  <si>
    <t>44983026</t>
  </si>
  <si>
    <t>žebřík výstupový jednoduchý přímý z nerezové oceli dl 2m</t>
  </si>
  <si>
    <t>1464574437</t>
  </si>
  <si>
    <t>165</t>
  </si>
  <si>
    <t>767995112</t>
  </si>
  <si>
    <t>Montáž ostatních atypických zámečnických konstrukcí hmotnosti přes 5 do 10 kg</t>
  </si>
  <si>
    <t>kg</t>
  </si>
  <si>
    <t>79335479</t>
  </si>
  <si>
    <t>dobetonování podlahové desky - L 60/60/4</t>
  </si>
  <si>
    <t>(1,2*6+2,35*2+0,6*2)*3,72</t>
  </si>
  <si>
    <t>166</t>
  </si>
  <si>
    <t>13011065R</t>
  </si>
  <si>
    <t>úhelník ocelový rovnostranný, 60 x 60 x 4 mm</t>
  </si>
  <si>
    <t>1745020685</t>
  </si>
  <si>
    <t>48,732*1,1*0,001</t>
  </si>
  <si>
    <t>167</t>
  </si>
  <si>
    <t>HZS2131</t>
  </si>
  <si>
    <t>Hodinové zúčtovací sazby profesí PSV provádění stavebních konstrukcí zámečník</t>
  </si>
  <si>
    <t>hod</t>
  </si>
  <si>
    <t>512</t>
  </si>
  <si>
    <t>1951141881</t>
  </si>
  <si>
    <t>sestehování dvojic IPE profilů a sešroubování závitovou tyčí d 12 mm v horní třetině stojiny (celkem 14 ks spojů)</t>
  </si>
  <si>
    <t>168</t>
  </si>
  <si>
    <t>31197004</t>
  </si>
  <si>
    <t>tyč závitová Pz 4,6 M12</t>
  </si>
  <si>
    <t>-536186427</t>
  </si>
  <si>
    <t>169</t>
  </si>
  <si>
    <t>31111013</t>
  </si>
  <si>
    <t>matice nerezová šestihranná M12</t>
  </si>
  <si>
    <t>100 kus</t>
  </si>
  <si>
    <t>-694476784</t>
  </si>
  <si>
    <t>170</t>
  </si>
  <si>
    <t>31121022</t>
  </si>
  <si>
    <t>podložka nerezová 13 DIN 9021</t>
  </si>
  <si>
    <t>-1503111604</t>
  </si>
  <si>
    <t>171</t>
  </si>
  <si>
    <t>998767101</t>
  </si>
  <si>
    <t>Přesun hmot pro zámečnické konstrukce stanovený z hmotnosti přesunovaného materiálu vodorovná dopravní vzdálenost do 50 m v objektech výšky do 6 m</t>
  </si>
  <si>
    <t>-995420116</t>
  </si>
  <si>
    <t>172</t>
  </si>
  <si>
    <t>998767181</t>
  </si>
  <si>
    <t>Přesun hmot pro zámečnické konstrukce stanovený z hmotnosti přesunovaného materiálu Příplatek k cenám za přesun prováděný bez použití mechanizace pro jakoukoliv výšku objektu</t>
  </si>
  <si>
    <t>32185898</t>
  </si>
  <si>
    <t>771</t>
  </si>
  <si>
    <t>Podlahy z dlaždic</t>
  </si>
  <si>
    <t>173</t>
  </si>
  <si>
    <t>771474113</t>
  </si>
  <si>
    <t>Montáž soklů z dlaždic keramických lepených flexibilním lepidlem rovných, výšky přes 90 do 120 mm</t>
  </si>
  <si>
    <t>507183642</t>
  </si>
  <si>
    <t>PDL1, PDL2</t>
  </si>
  <si>
    <t>6,94*2+4,95*2+1,0-(2,0+1,0+1,5)</t>
  </si>
  <si>
    <t>174</t>
  </si>
  <si>
    <t>771574116</t>
  </si>
  <si>
    <t>Montáž podlah z dlaždic keramických lepených flexibilním lepidlem maloformátových hladkých přes 25 do 35 ks/m2</t>
  </si>
  <si>
    <t>351789787</t>
  </si>
  <si>
    <t>175</t>
  </si>
  <si>
    <t>59761400R</t>
  </si>
  <si>
    <t>dlaždice keramické mrazuvzdorné, R10, tl. 9 mm</t>
  </si>
  <si>
    <t>1824135968</t>
  </si>
  <si>
    <t>(35,4+20,28*0,1)*1,1</t>
  </si>
  <si>
    <t>176</t>
  </si>
  <si>
    <t>771591111</t>
  </si>
  <si>
    <t>Příprava podkladu před provedením dlažby nátěr penetrační na podlahu</t>
  </si>
  <si>
    <t>1341454924</t>
  </si>
  <si>
    <t>177</t>
  </si>
  <si>
    <t>771591161</t>
  </si>
  <si>
    <t>Příprava podkladu před provedením dlažby montáž profilu dilatační spáry v rovině dlažby</t>
  </si>
  <si>
    <t>-1198985337</t>
  </si>
  <si>
    <t>178</t>
  </si>
  <si>
    <t>59054100R</t>
  </si>
  <si>
    <t>profil dilatační 8 mm</t>
  </si>
  <si>
    <t>1890475574</t>
  </si>
  <si>
    <t>179</t>
  </si>
  <si>
    <t>771591171R</t>
  </si>
  <si>
    <t>Montáž profilu ukončujícího pro plynulý přechod (dlažby s kobercem apod.), včet. dodávky</t>
  </si>
  <si>
    <t>58985502</t>
  </si>
  <si>
    <t>180</t>
  </si>
  <si>
    <t>771591185</t>
  </si>
  <si>
    <t>Podlahy - ostatní práce řezání dlaždic keramických rovné</t>
  </si>
  <si>
    <t>814104093</t>
  </si>
  <si>
    <t>181</t>
  </si>
  <si>
    <t>998771101</t>
  </si>
  <si>
    <t>Přesun hmot pro podlahy z dlaždic stanovený z hmotnosti přesunovaného materiálu vodorovná dopravní vzdálenost do 50 m v objektech výšky do 6 m</t>
  </si>
  <si>
    <t>1886486442</t>
  </si>
  <si>
    <t>182</t>
  </si>
  <si>
    <t>998771181</t>
  </si>
  <si>
    <t>Přesun hmot pro podlahy z dlaždic stanovený z hmotnosti přesunovaného materiálu Příplatek k ceně za přesun prováděný bez použití mechanizace pro jakoukoliv výšku objektu</t>
  </si>
  <si>
    <t>2087496635</t>
  </si>
  <si>
    <t>776</t>
  </si>
  <si>
    <t>Podlahy povlakové</t>
  </si>
  <si>
    <t>183</t>
  </si>
  <si>
    <t>776131111</t>
  </si>
  <si>
    <t>Příprava podkladu vyztužení podkladu armovacím pletivem ze skelných vláken</t>
  </si>
  <si>
    <t>1370101504</t>
  </si>
  <si>
    <t>PDL2</t>
  </si>
  <si>
    <t>14,949</t>
  </si>
  <si>
    <t>184</t>
  </si>
  <si>
    <t>998776101</t>
  </si>
  <si>
    <t>Přesun hmot pro podlahy povlakové stanovený z hmotnosti přesunovaného materiálu vodorovná dopravní vzdálenost do 50 m v objektech výšky do 6 m</t>
  </si>
  <si>
    <t>124723839</t>
  </si>
  <si>
    <t>185</t>
  </si>
  <si>
    <t>998776181</t>
  </si>
  <si>
    <t>Přesun hmot pro podlahy povlakové stanovený z hmotnosti přesunovaného materiálu Příplatek k cenám za přesun prováděný bez použití mechanizace pro jakoukoliv výšku objektu</t>
  </si>
  <si>
    <t>-1362354270</t>
  </si>
  <si>
    <t>781</t>
  </si>
  <si>
    <t>Dokončovací práce - obklady</t>
  </si>
  <si>
    <t>186</t>
  </si>
  <si>
    <t>781414112</t>
  </si>
  <si>
    <t>Montáž obkladů vnitřních stěn z dlaždic keramických lepených flexibilním lepidlem maloformátových hladkých přes 22 do 25 ks/m2</t>
  </si>
  <si>
    <t>-1142006397</t>
  </si>
  <si>
    <t>1.NP m.č. 102, 103, 104</t>
  </si>
  <si>
    <t>1,5*(1,6*2+1,1+0,3+0,89+1,0)</t>
  </si>
  <si>
    <t>187</t>
  </si>
  <si>
    <t>59761000R</t>
  </si>
  <si>
    <t>obkládačky keramické (bílé i barevné) I. j. - dle výběru zákazníka</t>
  </si>
  <si>
    <t>1871856876</t>
  </si>
  <si>
    <t>9,735*1,1</t>
  </si>
  <si>
    <t>188</t>
  </si>
  <si>
    <t>781419191</t>
  </si>
  <si>
    <t>Montáž obkladů vnitřních stěn z dlaždic keramických Příplatek k cenám za plochu do 10 m2 jednotlivě</t>
  </si>
  <si>
    <t>-1321379586</t>
  </si>
  <si>
    <t>9,735</t>
  </si>
  <si>
    <t>189</t>
  </si>
  <si>
    <t>781494511</t>
  </si>
  <si>
    <t>Obklad - dokončující práce profily ukončovací lepené flexibilním lepidlem ukončovací</t>
  </si>
  <si>
    <t>-1713435543</t>
  </si>
  <si>
    <t>1,5*7+1,6*2+1,1+0,3+0,89+0,1*2+1,0</t>
  </si>
  <si>
    <t>190</t>
  </si>
  <si>
    <t>781495111</t>
  </si>
  <si>
    <t>Příprava podkladu před provedením obkladu nátěr penetrační na stěnu</t>
  </si>
  <si>
    <t>1207363263</t>
  </si>
  <si>
    <t>191</t>
  </si>
  <si>
    <t>781495115</t>
  </si>
  <si>
    <t>Obklad - dokončující práce ostatní práce spárování silikonem</t>
  </si>
  <si>
    <t>-808086879</t>
  </si>
  <si>
    <t>1,5*7</t>
  </si>
  <si>
    <t>192</t>
  </si>
  <si>
    <t>781495141</t>
  </si>
  <si>
    <t>Obklad - dokončující práce průnik obkladem kruhový, bez izolace do DN 30</t>
  </si>
  <si>
    <t>24705802</t>
  </si>
  <si>
    <t>193</t>
  </si>
  <si>
    <t>781495142</t>
  </si>
  <si>
    <t>Obklad - dokončující práce průnik obkladem kruhový, bez izolace přes DN 30 do DN 90</t>
  </si>
  <si>
    <t>1599487184</t>
  </si>
  <si>
    <t>194</t>
  </si>
  <si>
    <t>998781101</t>
  </si>
  <si>
    <t>Přesun hmot pro obklady keramické stanovený z hmotnosti přesunovaného materiálu vodorovná dopravní vzdálenost do 50 m v objektech výšky do 6 m</t>
  </si>
  <si>
    <t>1365683755</t>
  </si>
  <si>
    <t>195</t>
  </si>
  <si>
    <t>998781181</t>
  </si>
  <si>
    <t>Přesun hmot pro obklady keramické stanovený z hmotnosti přesunovaného materiálu Příplatek k cenám za přesun prováděný bez použití mechanizace pro jakoukoliv výšku objektu</t>
  </si>
  <si>
    <t>-859857654</t>
  </si>
  <si>
    <t>783</t>
  </si>
  <si>
    <t>Dokončovací práce - nátěry</t>
  </si>
  <si>
    <t>196</t>
  </si>
  <si>
    <t>783114101</t>
  </si>
  <si>
    <t>Základní nátěr truhlářských konstrukcí jednonásobný syntetický</t>
  </si>
  <si>
    <t>406910548</t>
  </si>
  <si>
    <t>11,94*2</t>
  </si>
  <si>
    <t>197</t>
  </si>
  <si>
    <t>783118101</t>
  </si>
  <si>
    <t>Lazurovací nátěr truhlářských konstrukcí jednonásobný syntetický</t>
  </si>
  <si>
    <t>66411841</t>
  </si>
  <si>
    <t>198</t>
  </si>
  <si>
    <t>783501321</t>
  </si>
  <si>
    <t>Příprava podkladu krytiny před provedením nátěru sklonu přes 30° do 60° odrezivěním</t>
  </si>
  <si>
    <t>113507351</t>
  </si>
  <si>
    <t>cca 50% z celkové plochy</t>
  </si>
  <si>
    <t>104,0*0,5</t>
  </si>
  <si>
    <t>199</t>
  </si>
  <si>
    <t>783501421</t>
  </si>
  <si>
    <t>Příprava podkladu krytiny před provedením nátěru sklonu přes 30° do 60° ometením</t>
  </si>
  <si>
    <t>1887170818</t>
  </si>
  <si>
    <t>200</t>
  </si>
  <si>
    <t>783513003</t>
  </si>
  <si>
    <t>Základní (napouštěcí ) nátěr krytiny krytiny plechové sklonu střechy do 10° jednonásobný syntetický samozákladující</t>
  </si>
  <si>
    <t>-715156572</t>
  </si>
  <si>
    <t>201</t>
  </si>
  <si>
    <t>783517003</t>
  </si>
  <si>
    <t>Krycí nátěr (email) krytiny krytiny plechové sklonu střechy do 10° jednonásobný syntetický samozákladující</t>
  </si>
  <si>
    <t>-1625956826</t>
  </si>
  <si>
    <t>202</t>
  </si>
  <si>
    <t>783591113</t>
  </si>
  <si>
    <t>Příplatek k ceně nátěru krytiny dvojnásobného, za provedení ve sklonu střechy přes 30 do 60°</t>
  </si>
  <si>
    <t>819922210</t>
  </si>
  <si>
    <t>203</t>
  </si>
  <si>
    <t>783923171</t>
  </si>
  <si>
    <t>Penetrační nátěr betonových podlah hrubých akrylátový</t>
  </si>
  <si>
    <t>343232211</t>
  </si>
  <si>
    <t>PDL1, PDL2, PDL3</t>
  </si>
  <si>
    <t>786</t>
  </si>
  <si>
    <t>Dokončovací práce - čalounické úpravy</t>
  </si>
  <si>
    <t>204</t>
  </si>
  <si>
    <t>786627120R</t>
  </si>
  <si>
    <t>Montáž mechanické venkovní rolety</t>
  </si>
  <si>
    <t>1755553129</t>
  </si>
  <si>
    <t>2,0*2,1</t>
  </si>
  <si>
    <t>205</t>
  </si>
  <si>
    <t>roleta venk.</t>
  </si>
  <si>
    <t>mechanická venkovní roleta pro stavební otvor 2,0x2,1 m</t>
  </si>
  <si>
    <t>77017778</t>
  </si>
  <si>
    <t>206</t>
  </si>
  <si>
    <t>998786201</t>
  </si>
  <si>
    <t>Přesun hmot pro čalounické úpravy stanovený procentní sazbou (%) z ceny vodorovná dopravní vzdálenost do 50 m v objektech výšky do 6 m</t>
  </si>
  <si>
    <t>%</t>
  </si>
  <si>
    <t>1768635488</t>
  </si>
  <si>
    <t>OST</t>
  </si>
  <si>
    <t>Ostatní</t>
  </si>
  <si>
    <t>207</t>
  </si>
  <si>
    <t>OST 001</t>
  </si>
  <si>
    <t>Montáž hasicího přístroje, včetně zápisu o vstupní a pravidelné kontrole</t>
  </si>
  <si>
    <t>262144</t>
  </si>
  <si>
    <t>1702731568</t>
  </si>
  <si>
    <t>208</t>
  </si>
  <si>
    <t>44932113R</t>
  </si>
  <si>
    <t>přístroj hasicí ruční práškový 6 kg</t>
  </si>
  <si>
    <t>1579992468</t>
  </si>
  <si>
    <t>VRN</t>
  </si>
  <si>
    <t>Vedlejší rozpočtové náklady</t>
  </si>
  <si>
    <t>VRN3</t>
  </si>
  <si>
    <t>Zařízení staveniště</t>
  </si>
  <si>
    <t>209</t>
  </si>
  <si>
    <t>032103000</t>
  </si>
  <si>
    <t>Náklady na stavební buňky - 1x mobílní WC</t>
  </si>
  <si>
    <t>soubor</t>
  </si>
  <si>
    <t>CS ÚRS 2017 01</t>
  </si>
  <si>
    <t>1024</t>
  </si>
  <si>
    <t>-1936126912</t>
  </si>
  <si>
    <t>210</t>
  </si>
  <si>
    <t>032503000</t>
  </si>
  <si>
    <t>Skládky na staveništi - velkoobjemové kontejnery pro stavební suťi</t>
  </si>
  <si>
    <t>1210240289</t>
  </si>
  <si>
    <t>211</t>
  </si>
  <si>
    <t>033203000</t>
  </si>
  <si>
    <t>Energie pro zařízení staveniště</t>
  </si>
  <si>
    <t>51154122</t>
  </si>
  <si>
    <t>212</t>
  </si>
  <si>
    <t>034103000</t>
  </si>
  <si>
    <t>Oplocení staveniště - drátěné, výška min. 2,0 m, délka celkem 40 m</t>
  </si>
  <si>
    <t>-1296608481</t>
  </si>
  <si>
    <t>213</t>
  </si>
  <si>
    <t>034503000</t>
  </si>
  <si>
    <t>Zařízení staveniště zabezpečení staveniště informační tabule</t>
  </si>
  <si>
    <t>-678731996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</si>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</sst>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/>
    </xf>
    <xf numFmtId="0" fontId="37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>
      <selection activeCell="J5" sqref="J5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328"/>
      <c r="AS2" s="328"/>
      <c r="AT2" s="328"/>
      <c r="AU2" s="328"/>
      <c r="AV2" s="328"/>
      <c r="AW2" s="328"/>
      <c r="AX2" s="328"/>
      <c r="AY2" s="328"/>
      <c r="AZ2" s="328"/>
      <c r="BA2" s="328"/>
      <c r="BB2" s="328"/>
      <c r="BC2" s="328"/>
      <c r="BD2" s="328"/>
      <c r="BE2" s="328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9"/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2"/>
      <c r="AQ5" s="22"/>
      <c r="AR5" s="20"/>
      <c r="BE5" s="319" t="s">
        <v>15</v>
      </c>
      <c r="BS5" s="17" t="s">
        <v>6</v>
      </c>
    </row>
    <row r="6" spans="1:74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1" t="s">
        <v>17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2"/>
      <c r="AQ6" s="22"/>
      <c r="AR6" s="20"/>
      <c r="BE6" s="320"/>
      <c r="BS6" s="17" t="s">
        <v>6</v>
      </c>
    </row>
    <row r="7" spans="1:74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0"/>
      <c r="BS7" s="17" t="s">
        <v>6</v>
      </c>
    </row>
    <row r="8" spans="1:74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0"/>
      <c r="BS8" s="17" t="s">
        <v>6</v>
      </c>
    </row>
    <row r="9" spans="1:74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0"/>
      <c r="BS9" s="17" t="s">
        <v>6</v>
      </c>
    </row>
    <row r="10" spans="1:74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20"/>
      <c r="BS10" s="17" t="s">
        <v>6</v>
      </c>
    </row>
    <row r="11" spans="1:74" ht="18.399999999999999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20"/>
      <c r="BS11" s="17" t="s">
        <v>6</v>
      </c>
    </row>
    <row r="12" spans="1:74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0"/>
      <c r="BS12" s="17" t="s">
        <v>6</v>
      </c>
    </row>
    <row r="13" spans="1:74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20"/>
      <c r="BS13" s="17" t="s">
        <v>6</v>
      </c>
    </row>
    <row r="14" spans="1:74" ht="12.75">
      <c r="B14" s="21"/>
      <c r="C14" s="22"/>
      <c r="D14" s="22"/>
      <c r="E14" s="352" t="s">
        <v>30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20"/>
      <c r="BS14" s="17" t="s">
        <v>6</v>
      </c>
    </row>
    <row r="15" spans="1:74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0"/>
      <c r="BS15" s="17" t="s">
        <v>4</v>
      </c>
    </row>
    <row r="16" spans="1:74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20"/>
      <c r="BS16" s="17" t="s">
        <v>4</v>
      </c>
    </row>
    <row r="17" spans="2:71" ht="18.399999999999999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20"/>
      <c r="BS17" s="17" t="s">
        <v>32</v>
      </c>
    </row>
    <row r="18" spans="2:7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0"/>
      <c r="BS18" s="17" t="s">
        <v>6</v>
      </c>
    </row>
    <row r="19" spans="2:7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20"/>
      <c r="BS19" s="17" t="s">
        <v>6</v>
      </c>
    </row>
    <row r="20" spans="2:71" ht="18.399999999999999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20"/>
      <c r="BS20" s="17" t="s">
        <v>4</v>
      </c>
    </row>
    <row r="21" spans="2:7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0"/>
    </row>
    <row r="22" spans="2:7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0"/>
    </row>
    <row r="23" spans="2:71" ht="51" customHeight="1">
      <c r="B23" s="21"/>
      <c r="C23" s="22"/>
      <c r="D23" s="22"/>
      <c r="E23" s="354" t="s">
        <v>35</v>
      </c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4"/>
      <c r="AN23" s="354"/>
      <c r="AO23" s="22"/>
      <c r="AP23" s="22"/>
      <c r="AQ23" s="22"/>
      <c r="AR23" s="20"/>
      <c r="BE23" s="320"/>
    </row>
    <row r="24" spans="2:7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0"/>
    </row>
    <row r="25" spans="2:7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0"/>
    </row>
    <row r="26" spans="2:71" s="1" customFormat="1" ht="25.9" customHeight="1"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22">
        <f>ROUND(AG54,2)</f>
        <v>0</v>
      </c>
      <c r="AL26" s="323"/>
      <c r="AM26" s="323"/>
      <c r="AN26" s="323"/>
      <c r="AO26" s="323"/>
      <c r="AP26" s="35"/>
      <c r="AQ26" s="35"/>
      <c r="AR26" s="38"/>
      <c r="BE26" s="320"/>
    </row>
    <row r="27" spans="2:71" s="1" customFormat="1" ht="6.95" customHeight="1"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0"/>
    </row>
    <row r="28" spans="2:71" s="1" customFormat="1" ht="12.75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5" t="s">
        <v>37</v>
      </c>
      <c r="M28" s="355"/>
      <c r="N28" s="355"/>
      <c r="O28" s="355"/>
      <c r="P28" s="355"/>
      <c r="Q28" s="35"/>
      <c r="R28" s="35"/>
      <c r="S28" s="35"/>
      <c r="T28" s="35"/>
      <c r="U28" s="35"/>
      <c r="V28" s="35"/>
      <c r="W28" s="355" t="s">
        <v>38</v>
      </c>
      <c r="X28" s="355"/>
      <c r="Y28" s="355"/>
      <c r="Z28" s="355"/>
      <c r="AA28" s="355"/>
      <c r="AB28" s="355"/>
      <c r="AC28" s="355"/>
      <c r="AD28" s="355"/>
      <c r="AE28" s="355"/>
      <c r="AF28" s="35"/>
      <c r="AG28" s="35"/>
      <c r="AH28" s="35"/>
      <c r="AI28" s="35"/>
      <c r="AJ28" s="35"/>
      <c r="AK28" s="355" t="s">
        <v>39</v>
      </c>
      <c r="AL28" s="355"/>
      <c r="AM28" s="355"/>
      <c r="AN28" s="355"/>
      <c r="AO28" s="355"/>
      <c r="AP28" s="35"/>
      <c r="AQ28" s="35"/>
      <c r="AR28" s="38"/>
      <c r="BE28" s="320"/>
    </row>
    <row r="29" spans="2:71" s="2" customFormat="1" ht="14.45" customHeight="1">
      <c r="B29" s="39"/>
      <c r="C29" s="40"/>
      <c r="D29" s="29" t="s">
        <v>40</v>
      </c>
      <c r="E29" s="40"/>
      <c r="F29" s="29" t="s">
        <v>41</v>
      </c>
      <c r="G29" s="40"/>
      <c r="H29" s="40"/>
      <c r="I29" s="40"/>
      <c r="J29" s="40"/>
      <c r="K29" s="40"/>
      <c r="L29" s="356">
        <v>0.21</v>
      </c>
      <c r="M29" s="318"/>
      <c r="N29" s="318"/>
      <c r="O29" s="318"/>
      <c r="P29" s="318"/>
      <c r="Q29" s="40"/>
      <c r="R29" s="40"/>
      <c r="S29" s="40"/>
      <c r="T29" s="40"/>
      <c r="U29" s="40"/>
      <c r="V29" s="40"/>
      <c r="W29" s="317">
        <f>ROUND(AZ54, 2)</f>
        <v>0</v>
      </c>
      <c r="X29" s="318"/>
      <c r="Y29" s="318"/>
      <c r="Z29" s="318"/>
      <c r="AA29" s="318"/>
      <c r="AB29" s="318"/>
      <c r="AC29" s="318"/>
      <c r="AD29" s="318"/>
      <c r="AE29" s="318"/>
      <c r="AF29" s="40"/>
      <c r="AG29" s="40"/>
      <c r="AH29" s="40"/>
      <c r="AI29" s="40"/>
      <c r="AJ29" s="40"/>
      <c r="AK29" s="317">
        <f>ROUND(AV54, 2)</f>
        <v>0</v>
      </c>
      <c r="AL29" s="318"/>
      <c r="AM29" s="318"/>
      <c r="AN29" s="318"/>
      <c r="AO29" s="318"/>
      <c r="AP29" s="40"/>
      <c r="AQ29" s="40"/>
      <c r="AR29" s="41"/>
      <c r="BE29" s="321"/>
    </row>
    <row r="30" spans="2:71" s="2" customFormat="1" ht="14.45" customHeight="1">
      <c r="B30" s="39"/>
      <c r="C30" s="40"/>
      <c r="D30" s="40"/>
      <c r="E30" s="40"/>
      <c r="F30" s="29" t="s">
        <v>42</v>
      </c>
      <c r="G30" s="40"/>
      <c r="H30" s="40"/>
      <c r="I30" s="40"/>
      <c r="J30" s="40"/>
      <c r="K30" s="40"/>
      <c r="L30" s="356">
        <v>0.15</v>
      </c>
      <c r="M30" s="318"/>
      <c r="N30" s="318"/>
      <c r="O30" s="318"/>
      <c r="P30" s="318"/>
      <c r="Q30" s="40"/>
      <c r="R30" s="40"/>
      <c r="S30" s="40"/>
      <c r="T30" s="40"/>
      <c r="U30" s="40"/>
      <c r="V30" s="40"/>
      <c r="W30" s="317">
        <f>ROUND(BA54, 2)</f>
        <v>0</v>
      </c>
      <c r="X30" s="318"/>
      <c r="Y30" s="318"/>
      <c r="Z30" s="318"/>
      <c r="AA30" s="318"/>
      <c r="AB30" s="318"/>
      <c r="AC30" s="318"/>
      <c r="AD30" s="318"/>
      <c r="AE30" s="318"/>
      <c r="AF30" s="40"/>
      <c r="AG30" s="40"/>
      <c r="AH30" s="40"/>
      <c r="AI30" s="40"/>
      <c r="AJ30" s="40"/>
      <c r="AK30" s="317">
        <f>ROUND(AW54, 2)</f>
        <v>0</v>
      </c>
      <c r="AL30" s="318"/>
      <c r="AM30" s="318"/>
      <c r="AN30" s="318"/>
      <c r="AO30" s="318"/>
      <c r="AP30" s="40"/>
      <c r="AQ30" s="40"/>
      <c r="AR30" s="41"/>
      <c r="BE30" s="321"/>
    </row>
    <row r="31" spans="2:71" s="2" customFormat="1" ht="14.45" hidden="1" customHeight="1">
      <c r="B31" s="39"/>
      <c r="C31" s="40"/>
      <c r="D31" s="40"/>
      <c r="E31" s="40"/>
      <c r="F31" s="29" t="s">
        <v>43</v>
      </c>
      <c r="G31" s="40"/>
      <c r="H31" s="40"/>
      <c r="I31" s="40"/>
      <c r="J31" s="40"/>
      <c r="K31" s="40"/>
      <c r="L31" s="356">
        <v>0.21</v>
      </c>
      <c r="M31" s="318"/>
      <c r="N31" s="318"/>
      <c r="O31" s="318"/>
      <c r="P31" s="318"/>
      <c r="Q31" s="40"/>
      <c r="R31" s="40"/>
      <c r="S31" s="40"/>
      <c r="T31" s="40"/>
      <c r="U31" s="40"/>
      <c r="V31" s="40"/>
      <c r="W31" s="317">
        <f>ROUND(BB54, 2)</f>
        <v>0</v>
      </c>
      <c r="X31" s="318"/>
      <c r="Y31" s="318"/>
      <c r="Z31" s="318"/>
      <c r="AA31" s="318"/>
      <c r="AB31" s="318"/>
      <c r="AC31" s="318"/>
      <c r="AD31" s="318"/>
      <c r="AE31" s="318"/>
      <c r="AF31" s="40"/>
      <c r="AG31" s="40"/>
      <c r="AH31" s="40"/>
      <c r="AI31" s="40"/>
      <c r="AJ31" s="40"/>
      <c r="AK31" s="317">
        <v>0</v>
      </c>
      <c r="AL31" s="318"/>
      <c r="AM31" s="318"/>
      <c r="AN31" s="318"/>
      <c r="AO31" s="318"/>
      <c r="AP31" s="40"/>
      <c r="AQ31" s="40"/>
      <c r="AR31" s="41"/>
      <c r="BE31" s="321"/>
    </row>
    <row r="32" spans="2:71" s="2" customFormat="1" ht="14.45" hidden="1" customHeight="1">
      <c r="B32" s="39"/>
      <c r="C32" s="40"/>
      <c r="D32" s="40"/>
      <c r="E32" s="40"/>
      <c r="F32" s="29" t="s">
        <v>44</v>
      </c>
      <c r="G32" s="40"/>
      <c r="H32" s="40"/>
      <c r="I32" s="40"/>
      <c r="J32" s="40"/>
      <c r="K32" s="40"/>
      <c r="L32" s="356">
        <v>0.15</v>
      </c>
      <c r="M32" s="318"/>
      <c r="N32" s="318"/>
      <c r="O32" s="318"/>
      <c r="P32" s="318"/>
      <c r="Q32" s="40"/>
      <c r="R32" s="40"/>
      <c r="S32" s="40"/>
      <c r="T32" s="40"/>
      <c r="U32" s="40"/>
      <c r="V32" s="40"/>
      <c r="W32" s="317">
        <f>ROUND(BC54, 2)</f>
        <v>0</v>
      </c>
      <c r="X32" s="318"/>
      <c r="Y32" s="318"/>
      <c r="Z32" s="318"/>
      <c r="AA32" s="318"/>
      <c r="AB32" s="318"/>
      <c r="AC32" s="318"/>
      <c r="AD32" s="318"/>
      <c r="AE32" s="318"/>
      <c r="AF32" s="40"/>
      <c r="AG32" s="40"/>
      <c r="AH32" s="40"/>
      <c r="AI32" s="40"/>
      <c r="AJ32" s="40"/>
      <c r="AK32" s="317">
        <v>0</v>
      </c>
      <c r="AL32" s="318"/>
      <c r="AM32" s="318"/>
      <c r="AN32" s="318"/>
      <c r="AO32" s="318"/>
      <c r="AP32" s="40"/>
      <c r="AQ32" s="40"/>
      <c r="AR32" s="41"/>
      <c r="BE32" s="321"/>
    </row>
    <row r="33" spans="2:44" s="2" customFormat="1" ht="14.45" hidden="1" customHeight="1">
      <c r="B33" s="39"/>
      <c r="C33" s="40"/>
      <c r="D33" s="40"/>
      <c r="E33" s="40"/>
      <c r="F33" s="29" t="s">
        <v>45</v>
      </c>
      <c r="G33" s="40"/>
      <c r="H33" s="40"/>
      <c r="I33" s="40"/>
      <c r="J33" s="40"/>
      <c r="K33" s="40"/>
      <c r="L33" s="356">
        <v>0</v>
      </c>
      <c r="M33" s="318"/>
      <c r="N33" s="318"/>
      <c r="O33" s="318"/>
      <c r="P33" s="318"/>
      <c r="Q33" s="40"/>
      <c r="R33" s="40"/>
      <c r="S33" s="40"/>
      <c r="T33" s="40"/>
      <c r="U33" s="40"/>
      <c r="V33" s="40"/>
      <c r="W33" s="317">
        <f>ROUND(BD54, 2)</f>
        <v>0</v>
      </c>
      <c r="X33" s="318"/>
      <c r="Y33" s="318"/>
      <c r="Z33" s="318"/>
      <c r="AA33" s="318"/>
      <c r="AB33" s="318"/>
      <c r="AC33" s="318"/>
      <c r="AD33" s="318"/>
      <c r="AE33" s="318"/>
      <c r="AF33" s="40"/>
      <c r="AG33" s="40"/>
      <c r="AH33" s="40"/>
      <c r="AI33" s="40"/>
      <c r="AJ33" s="40"/>
      <c r="AK33" s="317">
        <v>0</v>
      </c>
      <c r="AL33" s="318"/>
      <c r="AM33" s="318"/>
      <c r="AN33" s="318"/>
      <c r="AO33" s="318"/>
      <c r="AP33" s="40"/>
      <c r="AQ33" s="40"/>
      <c r="AR33" s="41"/>
    </row>
    <row r="34" spans="2:44" s="1" customFormat="1" ht="6.95" customHeight="1"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</row>
    <row r="35" spans="2:44" s="1" customFormat="1" ht="25.9" customHeight="1"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324" t="s">
        <v>48</v>
      </c>
      <c r="Y35" s="325"/>
      <c r="Z35" s="325"/>
      <c r="AA35" s="325"/>
      <c r="AB35" s="325"/>
      <c r="AC35" s="44"/>
      <c r="AD35" s="44"/>
      <c r="AE35" s="44"/>
      <c r="AF35" s="44"/>
      <c r="AG35" s="44"/>
      <c r="AH35" s="44"/>
      <c r="AI35" s="44"/>
      <c r="AJ35" s="44"/>
      <c r="AK35" s="326">
        <f>SUM(AK26:AK33)</f>
        <v>0</v>
      </c>
      <c r="AL35" s="325"/>
      <c r="AM35" s="325"/>
      <c r="AN35" s="325"/>
      <c r="AO35" s="327"/>
      <c r="AP35" s="42"/>
      <c r="AQ35" s="42"/>
      <c r="AR35" s="38"/>
    </row>
    <row r="36" spans="2:44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</row>
    <row r="37" spans="2:44" s="1" customFormat="1" ht="6.95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</row>
    <row r="41" spans="2:44" s="1" customFormat="1" ht="6.95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</row>
    <row r="42" spans="2:44" s="1" customFormat="1" ht="24.95" customHeight="1">
      <c r="B42" s="34"/>
      <c r="C42" s="23" t="s">
        <v>49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</row>
    <row r="43" spans="2:44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</row>
    <row r="44" spans="2:44" s="3" customFormat="1" ht="12" customHeight="1">
      <c r="B44" s="50"/>
      <c r="C44" s="29" t="s">
        <v>13</v>
      </c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2:44" s="4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31" t="str">
        <f>K6</f>
        <v>MŠ Lískovec 182 – rekonstrukce hospodářské budovy</v>
      </c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  <c r="AO45" s="332"/>
      <c r="AP45" s="55"/>
      <c r="AQ45" s="55"/>
      <c r="AR45" s="56"/>
    </row>
    <row r="46" spans="2:44" s="1" customFormat="1" ht="6.95" customHeight="1"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</row>
    <row r="47" spans="2:44" s="1" customFormat="1" ht="12" customHeight="1">
      <c r="B47" s="34"/>
      <c r="C47" s="29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9" t="s">
        <v>23</v>
      </c>
      <c r="AJ47" s="35"/>
      <c r="AK47" s="35"/>
      <c r="AL47" s="35"/>
      <c r="AM47" s="333" t="str">
        <f>IF(AN8= "","",AN8)</f>
        <v>28. 2. 2019</v>
      </c>
      <c r="AN47" s="333"/>
      <c r="AO47" s="35"/>
      <c r="AP47" s="35"/>
      <c r="AQ47" s="35"/>
      <c r="AR47" s="38"/>
    </row>
    <row r="48" spans="2:44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</row>
    <row r="49" spans="1:90" s="1" customFormat="1" ht="15.2" customHeight="1">
      <c r="B49" s="34"/>
      <c r="C49" s="29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Statutární město Frýdek-Místek, Radniční 1148, F-M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9" t="s">
        <v>31</v>
      </c>
      <c r="AJ49" s="35"/>
      <c r="AK49" s="35"/>
      <c r="AL49" s="35"/>
      <c r="AM49" s="329" t="str">
        <f>IF(E17="","",E17)</f>
        <v xml:space="preserve"> </v>
      </c>
      <c r="AN49" s="330"/>
      <c r="AO49" s="330"/>
      <c r="AP49" s="330"/>
      <c r="AQ49" s="35"/>
      <c r="AR49" s="38"/>
      <c r="AS49" s="334" t="s">
        <v>50</v>
      </c>
      <c r="AT49" s="335"/>
      <c r="AU49" s="59"/>
      <c r="AV49" s="59"/>
      <c r="AW49" s="59"/>
      <c r="AX49" s="59"/>
      <c r="AY49" s="59"/>
      <c r="AZ49" s="59"/>
      <c r="BA49" s="59"/>
      <c r="BB49" s="59"/>
      <c r="BC49" s="59"/>
      <c r="BD49" s="60"/>
    </row>
    <row r="50" spans="1:90" s="1" customFormat="1" ht="15.2" customHeight="1">
      <c r="B50" s="34"/>
      <c r="C50" s="29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9" t="s">
        <v>33</v>
      </c>
      <c r="AJ50" s="35"/>
      <c r="AK50" s="35"/>
      <c r="AL50" s="35"/>
      <c r="AM50" s="329" t="str">
        <f>IF(E20="","",E20)</f>
        <v xml:space="preserve"> </v>
      </c>
      <c r="AN50" s="330"/>
      <c r="AO50" s="330"/>
      <c r="AP50" s="330"/>
      <c r="AQ50" s="35"/>
      <c r="AR50" s="38"/>
      <c r="AS50" s="336"/>
      <c r="AT50" s="337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0" s="1" customFormat="1" ht="10.9" customHeight="1"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8"/>
      <c r="AT51" s="339"/>
      <c r="AU51" s="63"/>
      <c r="AV51" s="63"/>
      <c r="AW51" s="63"/>
      <c r="AX51" s="63"/>
      <c r="AY51" s="63"/>
      <c r="AZ51" s="63"/>
      <c r="BA51" s="63"/>
      <c r="BB51" s="63"/>
      <c r="BC51" s="63"/>
      <c r="BD51" s="64"/>
    </row>
    <row r="52" spans="1:90" s="1" customFormat="1" ht="29.25" customHeight="1">
      <c r="B52" s="34"/>
      <c r="C52" s="340" t="s">
        <v>51</v>
      </c>
      <c r="D52" s="341"/>
      <c r="E52" s="341"/>
      <c r="F52" s="341"/>
      <c r="G52" s="341"/>
      <c r="H52" s="65"/>
      <c r="I52" s="342" t="s">
        <v>52</v>
      </c>
      <c r="J52" s="341"/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1"/>
      <c r="Z52" s="341"/>
      <c r="AA52" s="341"/>
      <c r="AB52" s="341"/>
      <c r="AC52" s="341"/>
      <c r="AD52" s="341"/>
      <c r="AE52" s="341"/>
      <c r="AF52" s="341"/>
      <c r="AG52" s="343" t="s">
        <v>53</v>
      </c>
      <c r="AH52" s="341"/>
      <c r="AI52" s="341"/>
      <c r="AJ52" s="341"/>
      <c r="AK52" s="341"/>
      <c r="AL52" s="341"/>
      <c r="AM52" s="341"/>
      <c r="AN52" s="342" t="s">
        <v>54</v>
      </c>
      <c r="AO52" s="341"/>
      <c r="AP52" s="341"/>
      <c r="AQ52" s="66" t="s">
        <v>55</v>
      </c>
      <c r="AR52" s="38"/>
      <c r="AS52" s="67" t="s">
        <v>56</v>
      </c>
      <c r="AT52" s="68" t="s">
        <v>57</v>
      </c>
      <c r="AU52" s="68" t="s">
        <v>58</v>
      </c>
      <c r="AV52" s="68" t="s">
        <v>59</v>
      </c>
      <c r="AW52" s="68" t="s">
        <v>60</v>
      </c>
      <c r="AX52" s="68" t="s">
        <v>61</v>
      </c>
      <c r="AY52" s="68" t="s">
        <v>62</v>
      </c>
      <c r="AZ52" s="68" t="s">
        <v>63</v>
      </c>
      <c r="BA52" s="68" t="s">
        <v>64</v>
      </c>
      <c r="BB52" s="68" t="s">
        <v>65</v>
      </c>
      <c r="BC52" s="68" t="s">
        <v>66</v>
      </c>
      <c r="BD52" s="69" t="s">
        <v>67</v>
      </c>
    </row>
    <row r="53" spans="1:90" s="1" customFormat="1" ht="10.9" customHeight="1"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</row>
    <row r="54" spans="1:90" s="5" customFormat="1" ht="32.450000000000003" customHeight="1">
      <c r="B54" s="73"/>
      <c r="C54" s="74" t="s">
        <v>68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47">
        <f>ROUND(AG55,2)</f>
        <v>0</v>
      </c>
      <c r="AH54" s="347"/>
      <c r="AI54" s="347"/>
      <c r="AJ54" s="347"/>
      <c r="AK54" s="347"/>
      <c r="AL54" s="347"/>
      <c r="AM54" s="347"/>
      <c r="AN54" s="348">
        <f>SUM(AG54,AT54)</f>
        <v>0</v>
      </c>
      <c r="AO54" s="348"/>
      <c r="AP54" s="348"/>
      <c r="AQ54" s="77" t="s">
        <v>19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69</v>
      </c>
      <c r="BT54" s="83" t="s">
        <v>70</v>
      </c>
      <c r="BV54" s="83" t="s">
        <v>71</v>
      </c>
      <c r="BW54" s="83" t="s">
        <v>5</v>
      </c>
      <c r="BX54" s="83" t="s">
        <v>72</v>
      </c>
      <c r="CL54" s="83" t="s">
        <v>19</v>
      </c>
    </row>
    <row r="55" spans="1:90" s="6" customFormat="1" ht="27" customHeight="1">
      <c r="A55" s="84" t="s">
        <v>73</v>
      </c>
      <c r="B55" s="85"/>
      <c r="C55" s="86"/>
      <c r="D55" s="346" t="s">
        <v>14</v>
      </c>
      <c r="E55" s="346"/>
      <c r="F55" s="346"/>
      <c r="G55" s="346"/>
      <c r="H55" s="346"/>
      <c r="I55" s="87"/>
      <c r="J55" s="346" t="s">
        <v>17</v>
      </c>
      <c r="K55" s="346"/>
      <c r="L55" s="346"/>
      <c r="M55" s="346"/>
      <c r="N55" s="346"/>
      <c r="O55" s="346"/>
      <c r="P55" s="346"/>
      <c r="Q55" s="346"/>
      <c r="R55" s="346"/>
      <c r="S55" s="346"/>
      <c r="T55" s="346"/>
      <c r="U55" s="346"/>
      <c r="V55" s="346"/>
      <c r="W55" s="346"/>
      <c r="X55" s="346"/>
      <c r="Y55" s="346"/>
      <c r="Z55" s="346"/>
      <c r="AA55" s="346"/>
      <c r="AB55" s="346"/>
      <c r="AC55" s="346"/>
      <c r="AD55" s="346"/>
      <c r="AE55" s="346"/>
      <c r="AF55" s="346"/>
      <c r="AG55" s="344">
        <f>'17-2018 - MŠ Lískovec 182...'!J28</f>
        <v>0</v>
      </c>
      <c r="AH55" s="345"/>
      <c r="AI55" s="345"/>
      <c r="AJ55" s="345"/>
      <c r="AK55" s="345"/>
      <c r="AL55" s="345"/>
      <c r="AM55" s="345"/>
      <c r="AN55" s="344">
        <f>SUM(AG55,AT55)</f>
        <v>0</v>
      </c>
      <c r="AO55" s="345"/>
      <c r="AP55" s="345"/>
      <c r="AQ55" s="88" t="s">
        <v>74</v>
      </c>
      <c r="AR55" s="89"/>
      <c r="AS55" s="90">
        <v>0</v>
      </c>
      <c r="AT55" s="91">
        <f>ROUND(SUM(AV55:AW55),2)</f>
        <v>0</v>
      </c>
      <c r="AU55" s="92">
        <f>'17-2018 - MŠ Lískovec 182...'!P101</f>
        <v>0</v>
      </c>
      <c r="AV55" s="91">
        <f>'17-2018 - MŠ Lískovec 182...'!J31</f>
        <v>0</v>
      </c>
      <c r="AW55" s="91">
        <f>'17-2018 - MŠ Lískovec 182...'!J32</f>
        <v>0</v>
      </c>
      <c r="AX55" s="91">
        <f>'17-2018 - MŠ Lískovec 182...'!J33</f>
        <v>0</v>
      </c>
      <c r="AY55" s="91">
        <f>'17-2018 - MŠ Lískovec 182...'!J34</f>
        <v>0</v>
      </c>
      <c r="AZ55" s="91">
        <f>'17-2018 - MŠ Lískovec 182...'!F31</f>
        <v>0</v>
      </c>
      <c r="BA55" s="91">
        <f>'17-2018 - MŠ Lískovec 182...'!F32</f>
        <v>0</v>
      </c>
      <c r="BB55" s="91">
        <f>'17-2018 - MŠ Lískovec 182...'!F33</f>
        <v>0</v>
      </c>
      <c r="BC55" s="91">
        <f>'17-2018 - MŠ Lískovec 182...'!F34</f>
        <v>0</v>
      </c>
      <c r="BD55" s="93">
        <f>'17-2018 - MŠ Lískovec 182...'!F35</f>
        <v>0</v>
      </c>
      <c r="BT55" s="94" t="s">
        <v>75</v>
      </c>
      <c r="BU55" s="94" t="s">
        <v>76</v>
      </c>
      <c r="BV55" s="94" t="s">
        <v>71</v>
      </c>
      <c r="BW55" s="94" t="s">
        <v>5</v>
      </c>
      <c r="BX55" s="94" t="s">
        <v>72</v>
      </c>
      <c r="CL55" s="94" t="s">
        <v>19</v>
      </c>
    </row>
    <row r="56" spans="1:90" s="1" customFormat="1" ht="30" customHeight="1"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</row>
    <row r="57" spans="1:90" s="1" customFormat="1" ht="6.95" customHeight="1"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</row>
  </sheetData>
  <sheetProtection password="C7AC" sheet="1" objects="1" scenarios="1" formatColumns="0" formatRows="0"/>
  <mergeCells count="42">
    <mergeCell ref="L33:P33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M50:AP50"/>
    <mergeCell ref="L45:AO45"/>
    <mergeCell ref="AM47:AN47"/>
    <mergeCell ref="AM49:AP49"/>
    <mergeCell ref="AS49:AT51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17-2018 - MŠ Lískovec 182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25"/>
  <sheetViews>
    <sheetView showGridLines="0" topLeftCell="A22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4.33203125" customWidth="1"/>
    <col min="6" max="6" width="74.33203125" customWidth="1"/>
    <col min="7" max="7" width="9.6640625" customWidth="1"/>
    <col min="8" max="8" width="11.5" customWidth="1"/>
    <col min="9" max="9" width="18.1640625" style="95" customWidth="1"/>
    <col min="10" max="11" width="20.16406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17" t="s">
        <v>5</v>
      </c>
    </row>
    <row r="3" spans="2:46" ht="6.95" customHeight="1">
      <c r="B3" s="96"/>
      <c r="C3" s="97"/>
      <c r="D3" s="97"/>
      <c r="E3" s="97"/>
      <c r="F3" s="97"/>
      <c r="G3" s="97"/>
      <c r="H3" s="97"/>
      <c r="I3" s="98"/>
      <c r="J3" s="97"/>
      <c r="K3" s="97"/>
      <c r="L3" s="20"/>
      <c r="AT3" s="17" t="s">
        <v>77</v>
      </c>
    </row>
    <row r="4" spans="2:46" ht="24.95" customHeight="1">
      <c r="B4" s="20"/>
      <c r="D4" s="99" t="s">
        <v>78</v>
      </c>
      <c r="L4" s="20"/>
      <c r="M4" s="100" t="s">
        <v>10</v>
      </c>
      <c r="AT4" s="17" t="s">
        <v>4</v>
      </c>
    </row>
    <row r="5" spans="2:46" ht="6.95" customHeight="1">
      <c r="B5" s="20"/>
      <c r="L5" s="20"/>
    </row>
    <row r="6" spans="2:46" s="1" customFormat="1" ht="12" customHeight="1">
      <c r="B6" s="38"/>
      <c r="D6" s="101" t="s">
        <v>16</v>
      </c>
      <c r="I6" s="102"/>
      <c r="L6" s="38"/>
    </row>
    <row r="7" spans="2:46" s="1" customFormat="1" ht="36.950000000000003" customHeight="1">
      <c r="B7" s="38"/>
      <c r="E7" s="357" t="s">
        <v>17</v>
      </c>
      <c r="F7" s="358"/>
      <c r="G7" s="358"/>
      <c r="H7" s="358"/>
      <c r="I7" s="102"/>
      <c r="L7" s="38"/>
    </row>
    <row r="8" spans="2:46" s="1" customFormat="1" ht="11.25">
      <c r="B8" s="38"/>
      <c r="I8" s="102"/>
      <c r="L8" s="38"/>
    </row>
    <row r="9" spans="2:46" s="1" customFormat="1" ht="12" customHeight="1">
      <c r="B9" s="38"/>
      <c r="D9" s="101" t="s">
        <v>18</v>
      </c>
      <c r="F9" s="103" t="s">
        <v>19</v>
      </c>
      <c r="I9" s="104" t="s">
        <v>20</v>
      </c>
      <c r="J9" s="103" t="s">
        <v>19</v>
      </c>
      <c r="L9" s="38"/>
    </row>
    <row r="10" spans="2:46" s="1" customFormat="1" ht="12" customHeight="1">
      <c r="B10" s="38"/>
      <c r="D10" s="101" t="s">
        <v>21</v>
      </c>
      <c r="F10" s="103" t="s">
        <v>22</v>
      </c>
      <c r="I10" s="104" t="s">
        <v>23</v>
      </c>
      <c r="J10" s="105" t="str">
        <f>'Rekapitulace stavby'!AN8</f>
        <v>28. 2. 2019</v>
      </c>
      <c r="L10" s="38"/>
    </row>
    <row r="11" spans="2:46" s="1" customFormat="1" ht="10.9" customHeight="1">
      <c r="B11" s="38"/>
      <c r="I11" s="102"/>
      <c r="L11" s="38"/>
    </row>
    <row r="12" spans="2:46" s="1" customFormat="1" ht="12" customHeight="1">
      <c r="B12" s="38"/>
      <c r="D12" s="101" t="s">
        <v>25</v>
      </c>
      <c r="I12" s="104" t="s">
        <v>26</v>
      </c>
      <c r="J12" s="103" t="s">
        <v>19</v>
      </c>
      <c r="L12" s="38"/>
    </row>
    <row r="13" spans="2:46" s="1" customFormat="1" ht="18" customHeight="1">
      <c r="B13" s="38"/>
      <c r="E13" s="103" t="s">
        <v>27</v>
      </c>
      <c r="I13" s="104" t="s">
        <v>28</v>
      </c>
      <c r="J13" s="103" t="s">
        <v>19</v>
      </c>
      <c r="L13" s="38"/>
    </row>
    <row r="14" spans="2:46" s="1" customFormat="1" ht="6.95" customHeight="1">
      <c r="B14" s="38"/>
      <c r="I14" s="102"/>
      <c r="L14" s="38"/>
    </row>
    <row r="15" spans="2:46" s="1" customFormat="1" ht="12" customHeight="1">
      <c r="B15" s="38"/>
      <c r="D15" s="101" t="s">
        <v>29</v>
      </c>
      <c r="I15" s="104" t="s">
        <v>26</v>
      </c>
      <c r="J15" s="30" t="str">
        <f>'Rekapitulace stavby'!AN13</f>
        <v>Vyplň údaj</v>
      </c>
      <c r="L15" s="38"/>
    </row>
    <row r="16" spans="2:46" s="1" customFormat="1" ht="18" customHeight="1">
      <c r="B16" s="38"/>
      <c r="E16" s="359" t="str">
        <f>'Rekapitulace stavby'!E14</f>
        <v>Vyplň údaj</v>
      </c>
      <c r="F16" s="360"/>
      <c r="G16" s="360"/>
      <c r="H16" s="360"/>
      <c r="I16" s="104" t="s">
        <v>28</v>
      </c>
      <c r="J16" s="30" t="str">
        <f>'Rekapitulace stavby'!AN14</f>
        <v>Vyplň údaj</v>
      </c>
      <c r="L16" s="38"/>
    </row>
    <row r="17" spans="2:12" s="1" customFormat="1" ht="6.95" customHeight="1">
      <c r="B17" s="38"/>
      <c r="I17" s="102"/>
      <c r="L17" s="38"/>
    </row>
    <row r="18" spans="2:12" s="1" customFormat="1" ht="12" customHeight="1">
      <c r="B18" s="38"/>
      <c r="D18" s="101" t="s">
        <v>31</v>
      </c>
      <c r="I18" s="104" t="s">
        <v>26</v>
      </c>
      <c r="J18" s="103" t="str">
        <f>IF('Rekapitulace stavby'!AN16="","",'Rekapitulace stavby'!AN16)</f>
        <v/>
      </c>
      <c r="L18" s="38"/>
    </row>
    <row r="19" spans="2:12" s="1" customFormat="1" ht="18" customHeight="1">
      <c r="B19" s="38"/>
      <c r="E19" s="103" t="str">
        <f>IF('Rekapitulace stavby'!E17="","",'Rekapitulace stavby'!E17)</f>
        <v xml:space="preserve"> </v>
      </c>
      <c r="I19" s="104" t="s">
        <v>28</v>
      </c>
      <c r="J19" s="103" t="str">
        <f>IF('Rekapitulace stavby'!AN17="","",'Rekapitulace stavby'!AN17)</f>
        <v/>
      </c>
      <c r="L19" s="38"/>
    </row>
    <row r="20" spans="2:12" s="1" customFormat="1" ht="6.95" customHeight="1">
      <c r="B20" s="38"/>
      <c r="I20" s="102"/>
      <c r="L20" s="38"/>
    </row>
    <row r="21" spans="2:12" s="1" customFormat="1" ht="12" customHeight="1">
      <c r="B21" s="38"/>
      <c r="D21" s="101" t="s">
        <v>33</v>
      </c>
      <c r="I21" s="104" t="s">
        <v>26</v>
      </c>
      <c r="J21" s="103" t="str">
        <f>IF('Rekapitulace stavby'!AN19="","",'Rekapitulace stavby'!AN19)</f>
        <v/>
      </c>
      <c r="L21" s="38"/>
    </row>
    <row r="22" spans="2:12" s="1" customFormat="1" ht="18" customHeight="1">
      <c r="B22" s="38"/>
      <c r="E22" s="103" t="str">
        <f>IF('Rekapitulace stavby'!E20="","",'Rekapitulace stavby'!E20)</f>
        <v xml:space="preserve"> </v>
      </c>
      <c r="I22" s="104" t="s">
        <v>28</v>
      </c>
      <c r="J22" s="103" t="str">
        <f>IF('Rekapitulace stavby'!AN20="","",'Rekapitulace stavby'!AN20)</f>
        <v/>
      </c>
      <c r="L22" s="38"/>
    </row>
    <row r="23" spans="2:12" s="1" customFormat="1" ht="6.95" customHeight="1">
      <c r="B23" s="38"/>
      <c r="I23" s="102"/>
      <c r="L23" s="38"/>
    </row>
    <row r="24" spans="2:12" s="1" customFormat="1" ht="12" customHeight="1">
      <c r="B24" s="38"/>
      <c r="D24" s="101" t="s">
        <v>34</v>
      </c>
      <c r="I24" s="102"/>
      <c r="L24" s="38"/>
    </row>
    <row r="25" spans="2:12" s="7" customFormat="1" ht="89.25" customHeight="1">
      <c r="B25" s="106"/>
      <c r="E25" s="361" t="s">
        <v>35</v>
      </c>
      <c r="F25" s="361"/>
      <c r="G25" s="361"/>
      <c r="H25" s="361"/>
      <c r="I25" s="107"/>
      <c r="L25" s="106"/>
    </row>
    <row r="26" spans="2:12" s="1" customFormat="1" ht="6.95" customHeight="1">
      <c r="B26" s="38"/>
      <c r="I26" s="102"/>
      <c r="L26" s="38"/>
    </row>
    <row r="27" spans="2:12" s="1" customFormat="1" ht="6.95" customHeight="1">
      <c r="B27" s="38"/>
      <c r="D27" s="59"/>
      <c r="E27" s="59"/>
      <c r="F27" s="59"/>
      <c r="G27" s="59"/>
      <c r="H27" s="59"/>
      <c r="I27" s="108"/>
      <c r="J27" s="59"/>
      <c r="K27" s="59"/>
      <c r="L27" s="38"/>
    </row>
    <row r="28" spans="2:12" s="1" customFormat="1" ht="25.35" customHeight="1">
      <c r="B28" s="38"/>
      <c r="D28" s="109" t="s">
        <v>36</v>
      </c>
      <c r="I28" s="102"/>
      <c r="J28" s="110">
        <f>ROUND(J101, 2)</f>
        <v>0</v>
      </c>
      <c r="L28" s="38"/>
    </row>
    <row r="29" spans="2:12" s="1" customFormat="1" ht="6.95" customHeight="1">
      <c r="B29" s="38"/>
      <c r="D29" s="59"/>
      <c r="E29" s="59"/>
      <c r="F29" s="59"/>
      <c r="G29" s="59"/>
      <c r="H29" s="59"/>
      <c r="I29" s="108"/>
      <c r="J29" s="59"/>
      <c r="K29" s="59"/>
      <c r="L29" s="38"/>
    </row>
    <row r="30" spans="2:12" s="1" customFormat="1" ht="14.45" customHeight="1">
      <c r="B30" s="38"/>
      <c r="F30" s="111" t="s">
        <v>38</v>
      </c>
      <c r="I30" s="112" t="s">
        <v>37</v>
      </c>
      <c r="J30" s="111" t="s">
        <v>39</v>
      </c>
      <c r="L30" s="38"/>
    </row>
    <row r="31" spans="2:12" s="1" customFormat="1" ht="14.45" customHeight="1">
      <c r="B31" s="38"/>
      <c r="D31" s="113" t="s">
        <v>40</v>
      </c>
      <c r="E31" s="101" t="s">
        <v>41</v>
      </c>
      <c r="F31" s="114">
        <f>ROUND((SUM(BE101:BE524)),  2)</f>
        <v>0</v>
      </c>
      <c r="I31" s="115">
        <v>0.21</v>
      </c>
      <c r="J31" s="114">
        <f>ROUND(((SUM(BE101:BE524))*I31),  2)</f>
        <v>0</v>
      </c>
      <c r="L31" s="38"/>
    </row>
    <row r="32" spans="2:12" s="1" customFormat="1" ht="14.45" customHeight="1">
      <c r="B32" s="38"/>
      <c r="E32" s="101" t="s">
        <v>42</v>
      </c>
      <c r="F32" s="114">
        <f>ROUND((SUM(BF101:BF524)),  2)</f>
        <v>0</v>
      </c>
      <c r="I32" s="115">
        <v>0.15</v>
      </c>
      <c r="J32" s="114">
        <f>ROUND(((SUM(BF101:BF524))*I32),  2)</f>
        <v>0</v>
      </c>
      <c r="L32" s="38"/>
    </row>
    <row r="33" spans="2:12" s="1" customFormat="1" ht="14.45" hidden="1" customHeight="1">
      <c r="B33" s="38"/>
      <c r="E33" s="101" t="s">
        <v>43</v>
      </c>
      <c r="F33" s="114">
        <f>ROUND((SUM(BG101:BG524)),  2)</f>
        <v>0</v>
      </c>
      <c r="I33" s="115">
        <v>0.21</v>
      </c>
      <c r="J33" s="114">
        <f>0</f>
        <v>0</v>
      </c>
      <c r="L33" s="38"/>
    </row>
    <row r="34" spans="2:12" s="1" customFormat="1" ht="14.45" hidden="1" customHeight="1">
      <c r="B34" s="38"/>
      <c r="E34" s="101" t="s">
        <v>44</v>
      </c>
      <c r="F34" s="114">
        <f>ROUND((SUM(BH101:BH524)),  2)</f>
        <v>0</v>
      </c>
      <c r="I34" s="115">
        <v>0.15</v>
      </c>
      <c r="J34" s="114">
        <f>0</f>
        <v>0</v>
      </c>
      <c r="L34" s="38"/>
    </row>
    <row r="35" spans="2:12" s="1" customFormat="1" ht="14.45" hidden="1" customHeight="1">
      <c r="B35" s="38"/>
      <c r="E35" s="101" t="s">
        <v>45</v>
      </c>
      <c r="F35" s="114">
        <f>ROUND((SUM(BI101:BI524)),  2)</f>
        <v>0</v>
      </c>
      <c r="I35" s="115">
        <v>0</v>
      </c>
      <c r="J35" s="114">
        <f>0</f>
        <v>0</v>
      </c>
      <c r="L35" s="38"/>
    </row>
    <row r="36" spans="2:12" s="1" customFormat="1" ht="6.95" customHeight="1">
      <c r="B36" s="38"/>
      <c r="I36" s="102"/>
      <c r="L36" s="38"/>
    </row>
    <row r="37" spans="2:12" s="1" customFormat="1" ht="25.35" customHeight="1">
      <c r="B37" s="38"/>
      <c r="C37" s="116"/>
      <c r="D37" s="117" t="s">
        <v>46</v>
      </c>
      <c r="E37" s="118"/>
      <c r="F37" s="118"/>
      <c r="G37" s="119" t="s">
        <v>47</v>
      </c>
      <c r="H37" s="120" t="s">
        <v>48</v>
      </c>
      <c r="I37" s="121"/>
      <c r="J37" s="122">
        <f>SUM(J28:J35)</f>
        <v>0</v>
      </c>
      <c r="K37" s="123"/>
      <c r="L37" s="38"/>
    </row>
    <row r="38" spans="2:12" s="1" customFormat="1" ht="14.45" customHeight="1">
      <c r="B38" s="124"/>
      <c r="C38" s="125"/>
      <c r="D38" s="125"/>
      <c r="E38" s="125"/>
      <c r="F38" s="125"/>
      <c r="G38" s="125"/>
      <c r="H38" s="125"/>
      <c r="I38" s="126"/>
      <c r="J38" s="125"/>
      <c r="K38" s="125"/>
      <c r="L38" s="38"/>
    </row>
    <row r="42" spans="2:12" s="1" customFormat="1" ht="6.95" customHeight="1">
      <c r="B42" s="127"/>
      <c r="C42" s="128"/>
      <c r="D42" s="128"/>
      <c r="E42" s="128"/>
      <c r="F42" s="128"/>
      <c r="G42" s="128"/>
      <c r="H42" s="128"/>
      <c r="I42" s="129"/>
      <c r="J42" s="128"/>
      <c r="K42" s="128"/>
      <c r="L42" s="38"/>
    </row>
    <row r="43" spans="2:12" s="1" customFormat="1" ht="24.95" customHeight="1">
      <c r="B43" s="34"/>
      <c r="C43" s="23" t="s">
        <v>79</v>
      </c>
      <c r="D43" s="35"/>
      <c r="E43" s="35"/>
      <c r="F43" s="35"/>
      <c r="G43" s="35"/>
      <c r="H43" s="35"/>
      <c r="I43" s="102"/>
      <c r="J43" s="35"/>
      <c r="K43" s="35"/>
      <c r="L43" s="38"/>
    </row>
    <row r="44" spans="2:12" s="1" customFormat="1" ht="6.95" customHeight="1">
      <c r="B44" s="34"/>
      <c r="C44" s="35"/>
      <c r="D44" s="35"/>
      <c r="E44" s="35"/>
      <c r="F44" s="35"/>
      <c r="G44" s="35"/>
      <c r="H44" s="35"/>
      <c r="I44" s="102"/>
      <c r="J44" s="35"/>
      <c r="K44" s="35"/>
      <c r="L44" s="38"/>
    </row>
    <row r="45" spans="2:12" s="1" customFormat="1" ht="12" customHeight="1">
      <c r="B45" s="34"/>
      <c r="C45" s="29" t="s">
        <v>16</v>
      </c>
      <c r="D45" s="35"/>
      <c r="E45" s="35"/>
      <c r="F45" s="35"/>
      <c r="G45" s="35"/>
      <c r="H45" s="35"/>
      <c r="I45" s="102"/>
      <c r="J45" s="35"/>
      <c r="K45" s="35"/>
      <c r="L45" s="38"/>
    </row>
    <row r="46" spans="2:12" s="1" customFormat="1" ht="16.5" customHeight="1">
      <c r="B46" s="34"/>
      <c r="C46" s="35"/>
      <c r="D46" s="35"/>
      <c r="E46" s="331" t="str">
        <f>E7</f>
        <v>MŠ Lískovec 182 – rekonstrukce hospodářské budovy</v>
      </c>
      <c r="F46" s="362"/>
      <c r="G46" s="362"/>
      <c r="H46" s="362"/>
      <c r="I46" s="102"/>
      <c r="J46" s="35"/>
      <c r="K46" s="35"/>
      <c r="L46" s="38"/>
    </row>
    <row r="47" spans="2:12" s="1" customFormat="1" ht="6.95" customHeight="1">
      <c r="B47" s="34"/>
      <c r="C47" s="35"/>
      <c r="D47" s="35"/>
      <c r="E47" s="35"/>
      <c r="F47" s="35"/>
      <c r="G47" s="35"/>
      <c r="H47" s="35"/>
      <c r="I47" s="102"/>
      <c r="J47" s="35"/>
      <c r="K47" s="35"/>
      <c r="L47" s="38"/>
    </row>
    <row r="48" spans="2:12" s="1" customFormat="1" ht="12" customHeight="1">
      <c r="B48" s="34"/>
      <c r="C48" s="29" t="s">
        <v>21</v>
      </c>
      <c r="D48" s="35"/>
      <c r="E48" s="35"/>
      <c r="F48" s="27" t="str">
        <f>F10</f>
        <v xml:space="preserve"> </v>
      </c>
      <c r="G48" s="35"/>
      <c r="H48" s="35"/>
      <c r="I48" s="104" t="s">
        <v>23</v>
      </c>
      <c r="J48" s="58" t="str">
        <f>IF(J10="","",J10)</f>
        <v>28. 2. 2019</v>
      </c>
      <c r="K48" s="35"/>
      <c r="L48" s="38"/>
    </row>
    <row r="49" spans="2:47" s="1" customFormat="1" ht="6.95" customHeight="1">
      <c r="B49" s="34"/>
      <c r="C49" s="35"/>
      <c r="D49" s="35"/>
      <c r="E49" s="35"/>
      <c r="F49" s="35"/>
      <c r="G49" s="35"/>
      <c r="H49" s="35"/>
      <c r="I49" s="102"/>
      <c r="J49" s="35"/>
      <c r="K49" s="35"/>
      <c r="L49" s="38"/>
    </row>
    <row r="50" spans="2:47" s="1" customFormat="1" ht="15.2" customHeight="1">
      <c r="B50" s="34"/>
      <c r="C50" s="29" t="s">
        <v>25</v>
      </c>
      <c r="D50" s="35"/>
      <c r="E50" s="35"/>
      <c r="F50" s="27" t="str">
        <f>E13</f>
        <v>Statutární město Frýdek-Místek, Radniční 1148, F-M</v>
      </c>
      <c r="G50" s="35"/>
      <c r="H50" s="35"/>
      <c r="I50" s="104" t="s">
        <v>31</v>
      </c>
      <c r="J50" s="32" t="str">
        <f>E19</f>
        <v xml:space="preserve"> </v>
      </c>
      <c r="K50" s="35"/>
      <c r="L50" s="38"/>
    </row>
    <row r="51" spans="2:47" s="1" customFormat="1" ht="15.2" customHeight="1">
      <c r="B51" s="34"/>
      <c r="C51" s="29" t="s">
        <v>29</v>
      </c>
      <c r="D51" s="35"/>
      <c r="E51" s="35"/>
      <c r="F51" s="27" t="str">
        <f>IF(E16="","",E16)</f>
        <v>Vyplň údaj</v>
      </c>
      <c r="G51" s="35"/>
      <c r="H51" s="35"/>
      <c r="I51" s="104" t="s">
        <v>33</v>
      </c>
      <c r="J51" s="32" t="str">
        <f>E22</f>
        <v xml:space="preserve"> </v>
      </c>
      <c r="K51" s="35"/>
      <c r="L51" s="38"/>
    </row>
    <row r="52" spans="2:47" s="1" customFormat="1" ht="10.35" customHeight="1">
      <c r="B52" s="34"/>
      <c r="C52" s="35"/>
      <c r="D52" s="35"/>
      <c r="E52" s="35"/>
      <c r="F52" s="35"/>
      <c r="G52" s="35"/>
      <c r="H52" s="35"/>
      <c r="I52" s="102"/>
      <c r="J52" s="35"/>
      <c r="K52" s="35"/>
      <c r="L52" s="38"/>
    </row>
    <row r="53" spans="2:47" s="1" customFormat="1" ht="29.25" customHeight="1">
      <c r="B53" s="34"/>
      <c r="C53" s="130" t="s">
        <v>80</v>
      </c>
      <c r="D53" s="131"/>
      <c r="E53" s="131"/>
      <c r="F53" s="131"/>
      <c r="G53" s="131"/>
      <c r="H53" s="131"/>
      <c r="I53" s="132"/>
      <c r="J53" s="133" t="s">
        <v>81</v>
      </c>
      <c r="K53" s="131"/>
      <c r="L53" s="38"/>
    </row>
    <row r="54" spans="2:47" s="1" customFormat="1" ht="10.35" customHeight="1">
      <c r="B54" s="34"/>
      <c r="C54" s="35"/>
      <c r="D54" s="35"/>
      <c r="E54" s="35"/>
      <c r="F54" s="35"/>
      <c r="G54" s="35"/>
      <c r="H54" s="35"/>
      <c r="I54" s="102"/>
      <c r="J54" s="35"/>
      <c r="K54" s="35"/>
      <c r="L54" s="38"/>
    </row>
    <row r="55" spans="2:47" s="1" customFormat="1" ht="22.9" customHeight="1">
      <c r="B55" s="34"/>
      <c r="C55" s="134" t="s">
        <v>68</v>
      </c>
      <c r="D55" s="35"/>
      <c r="E55" s="35"/>
      <c r="F55" s="35"/>
      <c r="G55" s="35"/>
      <c r="H55" s="35"/>
      <c r="I55" s="102"/>
      <c r="J55" s="76">
        <f>J101</f>
        <v>0</v>
      </c>
      <c r="K55" s="35"/>
      <c r="L55" s="38"/>
      <c r="AU55" s="17" t="s">
        <v>82</v>
      </c>
    </row>
    <row r="56" spans="2:47" s="8" customFormat="1" ht="24.95" customHeight="1">
      <c r="B56" s="135"/>
      <c r="C56" s="136"/>
      <c r="D56" s="137" t="s">
        <v>83</v>
      </c>
      <c r="E56" s="138"/>
      <c r="F56" s="138"/>
      <c r="G56" s="138"/>
      <c r="H56" s="138"/>
      <c r="I56" s="139"/>
      <c r="J56" s="140">
        <f>J102</f>
        <v>0</v>
      </c>
      <c r="K56" s="136"/>
      <c r="L56" s="141"/>
    </row>
    <row r="57" spans="2:47" s="9" customFormat="1" ht="19.899999999999999" customHeight="1">
      <c r="B57" s="142"/>
      <c r="C57" s="143"/>
      <c r="D57" s="144" t="s">
        <v>84</v>
      </c>
      <c r="E57" s="145"/>
      <c r="F57" s="145"/>
      <c r="G57" s="145"/>
      <c r="H57" s="145"/>
      <c r="I57" s="146"/>
      <c r="J57" s="147">
        <f>J103</f>
        <v>0</v>
      </c>
      <c r="K57" s="143"/>
      <c r="L57" s="148"/>
    </row>
    <row r="58" spans="2:47" s="9" customFormat="1" ht="19.899999999999999" customHeight="1">
      <c r="B58" s="142"/>
      <c r="C58" s="143"/>
      <c r="D58" s="144" t="s">
        <v>85</v>
      </c>
      <c r="E58" s="145"/>
      <c r="F58" s="145"/>
      <c r="G58" s="145"/>
      <c r="H58" s="145"/>
      <c r="I58" s="146"/>
      <c r="J58" s="147">
        <f>J122</f>
        <v>0</v>
      </c>
      <c r="K58" s="143"/>
      <c r="L58" s="148"/>
    </row>
    <row r="59" spans="2:47" s="9" customFormat="1" ht="19.899999999999999" customHeight="1">
      <c r="B59" s="142"/>
      <c r="C59" s="143"/>
      <c r="D59" s="144" t="s">
        <v>86</v>
      </c>
      <c r="E59" s="145"/>
      <c r="F59" s="145"/>
      <c r="G59" s="145"/>
      <c r="H59" s="145"/>
      <c r="I59" s="146"/>
      <c r="J59" s="147">
        <f>J130</f>
        <v>0</v>
      </c>
      <c r="K59" s="143"/>
      <c r="L59" s="148"/>
    </row>
    <row r="60" spans="2:47" s="9" customFormat="1" ht="19.899999999999999" customHeight="1">
      <c r="B60" s="142"/>
      <c r="C60" s="143"/>
      <c r="D60" s="144" t="s">
        <v>87</v>
      </c>
      <c r="E60" s="145"/>
      <c r="F60" s="145"/>
      <c r="G60" s="145"/>
      <c r="H60" s="145"/>
      <c r="I60" s="146"/>
      <c r="J60" s="147">
        <f>J164</f>
        <v>0</v>
      </c>
      <c r="K60" s="143"/>
      <c r="L60" s="148"/>
    </row>
    <row r="61" spans="2:47" s="9" customFormat="1" ht="19.899999999999999" customHeight="1">
      <c r="B61" s="142"/>
      <c r="C61" s="143"/>
      <c r="D61" s="144" t="s">
        <v>88</v>
      </c>
      <c r="E61" s="145"/>
      <c r="F61" s="145"/>
      <c r="G61" s="145"/>
      <c r="H61" s="145"/>
      <c r="I61" s="146"/>
      <c r="J61" s="147">
        <f>J177</f>
        <v>0</v>
      </c>
      <c r="K61" s="143"/>
      <c r="L61" s="148"/>
    </row>
    <row r="62" spans="2:47" s="9" customFormat="1" ht="19.899999999999999" customHeight="1">
      <c r="B62" s="142"/>
      <c r="C62" s="143"/>
      <c r="D62" s="144" t="s">
        <v>89</v>
      </c>
      <c r="E62" s="145"/>
      <c r="F62" s="145"/>
      <c r="G62" s="145"/>
      <c r="H62" s="145"/>
      <c r="I62" s="146"/>
      <c r="J62" s="147">
        <f>J188</f>
        <v>0</v>
      </c>
      <c r="K62" s="143"/>
      <c r="L62" s="148"/>
    </row>
    <row r="63" spans="2:47" s="9" customFormat="1" ht="19.899999999999999" customHeight="1">
      <c r="B63" s="142"/>
      <c r="C63" s="143"/>
      <c r="D63" s="144" t="s">
        <v>90</v>
      </c>
      <c r="E63" s="145"/>
      <c r="F63" s="145"/>
      <c r="G63" s="145"/>
      <c r="H63" s="145"/>
      <c r="I63" s="146"/>
      <c r="J63" s="147">
        <f>J262</f>
        <v>0</v>
      </c>
      <c r="K63" s="143"/>
      <c r="L63" s="148"/>
    </row>
    <row r="64" spans="2:47" s="9" customFormat="1" ht="19.899999999999999" customHeight="1">
      <c r="B64" s="142"/>
      <c r="C64" s="143"/>
      <c r="D64" s="144" t="s">
        <v>91</v>
      </c>
      <c r="E64" s="145"/>
      <c r="F64" s="145"/>
      <c r="G64" s="145"/>
      <c r="H64" s="145"/>
      <c r="I64" s="146"/>
      <c r="J64" s="147">
        <f>J267</f>
        <v>0</v>
      </c>
      <c r="K64" s="143"/>
      <c r="L64" s="148"/>
    </row>
    <row r="65" spans="2:12" s="9" customFormat="1" ht="19.899999999999999" customHeight="1">
      <c r="B65" s="142"/>
      <c r="C65" s="143"/>
      <c r="D65" s="144" t="s">
        <v>92</v>
      </c>
      <c r="E65" s="145"/>
      <c r="F65" s="145"/>
      <c r="G65" s="145"/>
      <c r="H65" s="145"/>
      <c r="I65" s="146"/>
      <c r="J65" s="147">
        <f>J346</f>
        <v>0</v>
      </c>
      <c r="K65" s="143"/>
      <c r="L65" s="148"/>
    </row>
    <row r="66" spans="2:12" s="9" customFormat="1" ht="19.899999999999999" customHeight="1">
      <c r="B66" s="142"/>
      <c r="C66" s="143"/>
      <c r="D66" s="144" t="s">
        <v>93</v>
      </c>
      <c r="E66" s="145"/>
      <c r="F66" s="145"/>
      <c r="G66" s="145"/>
      <c r="H66" s="145"/>
      <c r="I66" s="146"/>
      <c r="J66" s="147">
        <f>J353</f>
        <v>0</v>
      </c>
      <c r="K66" s="143"/>
      <c r="L66" s="148"/>
    </row>
    <row r="67" spans="2:12" s="8" customFormat="1" ht="24.95" customHeight="1">
      <c r="B67" s="135"/>
      <c r="C67" s="136"/>
      <c r="D67" s="137" t="s">
        <v>94</v>
      </c>
      <c r="E67" s="138"/>
      <c r="F67" s="138"/>
      <c r="G67" s="138"/>
      <c r="H67" s="138"/>
      <c r="I67" s="139"/>
      <c r="J67" s="140">
        <f>J358</f>
        <v>0</v>
      </c>
      <c r="K67" s="136"/>
      <c r="L67" s="141"/>
    </row>
    <row r="68" spans="2:12" s="9" customFormat="1" ht="19.899999999999999" customHeight="1">
      <c r="B68" s="142"/>
      <c r="C68" s="143"/>
      <c r="D68" s="144" t="s">
        <v>95</v>
      </c>
      <c r="E68" s="145"/>
      <c r="F68" s="145"/>
      <c r="G68" s="145"/>
      <c r="H68" s="145"/>
      <c r="I68" s="146"/>
      <c r="J68" s="147">
        <f>J359</f>
        <v>0</v>
      </c>
      <c r="K68" s="143"/>
      <c r="L68" s="148"/>
    </row>
    <row r="69" spans="2:12" s="9" customFormat="1" ht="19.899999999999999" customHeight="1">
      <c r="B69" s="142"/>
      <c r="C69" s="143"/>
      <c r="D69" s="144" t="s">
        <v>96</v>
      </c>
      <c r="E69" s="145"/>
      <c r="F69" s="145"/>
      <c r="G69" s="145"/>
      <c r="H69" s="145"/>
      <c r="I69" s="146"/>
      <c r="J69" s="147">
        <f>J361</f>
        <v>0</v>
      </c>
      <c r="K69" s="143"/>
      <c r="L69" s="148"/>
    </row>
    <row r="70" spans="2:12" s="9" customFormat="1" ht="19.899999999999999" customHeight="1">
      <c r="B70" s="142"/>
      <c r="C70" s="143"/>
      <c r="D70" s="144" t="s">
        <v>97</v>
      </c>
      <c r="E70" s="145"/>
      <c r="F70" s="145"/>
      <c r="G70" s="145"/>
      <c r="H70" s="145"/>
      <c r="I70" s="146"/>
      <c r="J70" s="147">
        <f>J367</f>
        <v>0</v>
      </c>
      <c r="K70" s="143"/>
      <c r="L70" s="148"/>
    </row>
    <row r="71" spans="2:12" s="9" customFormat="1" ht="19.899999999999999" customHeight="1">
      <c r="B71" s="142"/>
      <c r="C71" s="143"/>
      <c r="D71" s="144" t="s">
        <v>98</v>
      </c>
      <c r="E71" s="145"/>
      <c r="F71" s="145"/>
      <c r="G71" s="145"/>
      <c r="H71" s="145"/>
      <c r="I71" s="146"/>
      <c r="J71" s="147">
        <f>J369</f>
        <v>0</v>
      </c>
      <c r="K71" s="143"/>
      <c r="L71" s="148"/>
    </row>
    <row r="72" spans="2:12" s="9" customFormat="1" ht="19.899999999999999" customHeight="1">
      <c r="B72" s="142"/>
      <c r="C72" s="143"/>
      <c r="D72" s="144" t="s">
        <v>99</v>
      </c>
      <c r="E72" s="145"/>
      <c r="F72" s="145"/>
      <c r="G72" s="145"/>
      <c r="H72" s="145"/>
      <c r="I72" s="146"/>
      <c r="J72" s="147">
        <f>J371</f>
        <v>0</v>
      </c>
      <c r="K72" s="143"/>
      <c r="L72" s="148"/>
    </row>
    <row r="73" spans="2:12" s="9" customFormat="1" ht="19.899999999999999" customHeight="1">
      <c r="B73" s="142"/>
      <c r="C73" s="143"/>
      <c r="D73" s="144" t="s">
        <v>100</v>
      </c>
      <c r="E73" s="145"/>
      <c r="F73" s="145"/>
      <c r="G73" s="145"/>
      <c r="H73" s="145"/>
      <c r="I73" s="146"/>
      <c r="J73" s="147">
        <f>J373</f>
        <v>0</v>
      </c>
      <c r="K73" s="143"/>
      <c r="L73" s="148"/>
    </row>
    <row r="74" spans="2:12" s="9" customFormat="1" ht="19.899999999999999" customHeight="1">
      <c r="B74" s="142"/>
      <c r="C74" s="143"/>
      <c r="D74" s="144" t="s">
        <v>101</v>
      </c>
      <c r="E74" s="145"/>
      <c r="F74" s="145"/>
      <c r="G74" s="145"/>
      <c r="H74" s="145"/>
      <c r="I74" s="146"/>
      <c r="J74" s="147">
        <f>J401</f>
        <v>0</v>
      </c>
      <c r="K74" s="143"/>
      <c r="L74" s="148"/>
    </row>
    <row r="75" spans="2:12" s="9" customFormat="1" ht="19.899999999999999" customHeight="1">
      <c r="B75" s="142"/>
      <c r="C75" s="143"/>
      <c r="D75" s="144" t="s">
        <v>102</v>
      </c>
      <c r="E75" s="145"/>
      <c r="F75" s="145"/>
      <c r="G75" s="145"/>
      <c r="H75" s="145"/>
      <c r="I75" s="146"/>
      <c r="J75" s="147">
        <f>J434</f>
        <v>0</v>
      </c>
      <c r="K75" s="143"/>
      <c r="L75" s="148"/>
    </row>
    <row r="76" spans="2:12" s="9" customFormat="1" ht="19.899999999999999" customHeight="1">
      <c r="B76" s="142"/>
      <c r="C76" s="143"/>
      <c r="D76" s="144" t="s">
        <v>103</v>
      </c>
      <c r="E76" s="145"/>
      <c r="F76" s="145"/>
      <c r="G76" s="145"/>
      <c r="H76" s="145"/>
      <c r="I76" s="146"/>
      <c r="J76" s="147">
        <f>J457</f>
        <v>0</v>
      </c>
      <c r="K76" s="143"/>
      <c r="L76" s="148"/>
    </row>
    <row r="77" spans="2:12" s="9" customFormat="1" ht="19.899999999999999" customHeight="1">
      <c r="B77" s="142"/>
      <c r="C77" s="143"/>
      <c r="D77" s="144" t="s">
        <v>104</v>
      </c>
      <c r="E77" s="145"/>
      <c r="F77" s="145"/>
      <c r="G77" s="145"/>
      <c r="H77" s="145"/>
      <c r="I77" s="146"/>
      <c r="J77" s="147">
        <f>J473</f>
        <v>0</v>
      </c>
      <c r="K77" s="143"/>
      <c r="L77" s="148"/>
    </row>
    <row r="78" spans="2:12" s="9" customFormat="1" ht="19.899999999999999" customHeight="1">
      <c r="B78" s="142"/>
      <c r="C78" s="143"/>
      <c r="D78" s="144" t="s">
        <v>105</v>
      </c>
      <c r="E78" s="145"/>
      <c r="F78" s="145"/>
      <c r="G78" s="145"/>
      <c r="H78" s="145"/>
      <c r="I78" s="146"/>
      <c r="J78" s="147">
        <f>J479</f>
        <v>0</v>
      </c>
      <c r="K78" s="143"/>
      <c r="L78" s="148"/>
    </row>
    <row r="79" spans="2:12" s="9" customFormat="1" ht="19.899999999999999" customHeight="1">
      <c r="B79" s="142"/>
      <c r="C79" s="143"/>
      <c r="D79" s="144" t="s">
        <v>106</v>
      </c>
      <c r="E79" s="145"/>
      <c r="F79" s="145"/>
      <c r="G79" s="145"/>
      <c r="H79" s="145"/>
      <c r="I79" s="146"/>
      <c r="J79" s="147">
        <f>J496</f>
        <v>0</v>
      </c>
      <c r="K79" s="143"/>
      <c r="L79" s="148"/>
    </row>
    <row r="80" spans="2:12" s="9" customFormat="1" ht="19.899999999999999" customHeight="1">
      <c r="B80" s="142"/>
      <c r="C80" s="143"/>
      <c r="D80" s="144" t="s">
        <v>107</v>
      </c>
      <c r="E80" s="145"/>
      <c r="F80" s="145"/>
      <c r="G80" s="145"/>
      <c r="H80" s="145"/>
      <c r="I80" s="146"/>
      <c r="J80" s="147">
        <f>J510</f>
        <v>0</v>
      </c>
      <c r="K80" s="143"/>
      <c r="L80" s="148"/>
    </row>
    <row r="81" spans="2:12" s="8" customFormat="1" ht="24.95" customHeight="1">
      <c r="B81" s="135"/>
      <c r="C81" s="136"/>
      <c r="D81" s="137" t="s">
        <v>108</v>
      </c>
      <c r="E81" s="138"/>
      <c r="F81" s="138"/>
      <c r="G81" s="138"/>
      <c r="H81" s="138"/>
      <c r="I81" s="139"/>
      <c r="J81" s="140">
        <f>J515</f>
        <v>0</v>
      </c>
      <c r="K81" s="136"/>
      <c r="L81" s="141"/>
    </row>
    <row r="82" spans="2:12" s="8" customFormat="1" ht="24.95" customHeight="1">
      <c r="B82" s="135"/>
      <c r="C82" s="136"/>
      <c r="D82" s="137" t="s">
        <v>109</v>
      </c>
      <c r="E82" s="138"/>
      <c r="F82" s="138"/>
      <c r="G82" s="138"/>
      <c r="H82" s="138"/>
      <c r="I82" s="139"/>
      <c r="J82" s="140">
        <f>J518</f>
        <v>0</v>
      </c>
      <c r="K82" s="136"/>
      <c r="L82" s="141"/>
    </row>
    <row r="83" spans="2:12" s="9" customFormat="1" ht="19.899999999999999" customHeight="1">
      <c r="B83" s="142"/>
      <c r="C83" s="143"/>
      <c r="D83" s="144" t="s">
        <v>110</v>
      </c>
      <c r="E83" s="145"/>
      <c r="F83" s="145"/>
      <c r="G83" s="145"/>
      <c r="H83" s="145"/>
      <c r="I83" s="146"/>
      <c r="J83" s="147">
        <f>J519</f>
        <v>0</v>
      </c>
      <c r="K83" s="143"/>
      <c r="L83" s="148"/>
    </row>
    <row r="84" spans="2:12" s="1" customFormat="1" ht="21.75" customHeight="1">
      <c r="B84" s="34"/>
      <c r="C84" s="35"/>
      <c r="D84" s="35"/>
      <c r="E84" s="35"/>
      <c r="F84" s="35"/>
      <c r="G84" s="35"/>
      <c r="H84" s="35"/>
      <c r="I84" s="102"/>
      <c r="J84" s="35"/>
      <c r="K84" s="35"/>
      <c r="L84" s="38"/>
    </row>
    <row r="85" spans="2:12" s="1" customFormat="1" ht="6.95" customHeight="1">
      <c r="B85" s="46"/>
      <c r="C85" s="47"/>
      <c r="D85" s="47"/>
      <c r="E85" s="47"/>
      <c r="F85" s="47"/>
      <c r="G85" s="47"/>
      <c r="H85" s="47"/>
      <c r="I85" s="126"/>
      <c r="J85" s="47"/>
      <c r="K85" s="47"/>
      <c r="L85" s="38"/>
    </row>
    <row r="89" spans="2:12" s="1" customFormat="1" ht="6.95" customHeight="1">
      <c r="B89" s="48"/>
      <c r="C89" s="49"/>
      <c r="D89" s="49"/>
      <c r="E89" s="49"/>
      <c r="F89" s="49"/>
      <c r="G89" s="49"/>
      <c r="H89" s="49"/>
      <c r="I89" s="129"/>
      <c r="J89" s="49"/>
      <c r="K89" s="49"/>
      <c r="L89" s="38"/>
    </row>
    <row r="90" spans="2:12" s="1" customFormat="1" ht="24.95" customHeight="1">
      <c r="B90" s="34"/>
      <c r="C90" s="23" t="s">
        <v>111</v>
      </c>
      <c r="D90" s="35"/>
      <c r="E90" s="35"/>
      <c r="F90" s="35"/>
      <c r="G90" s="35"/>
      <c r="H90" s="35"/>
      <c r="I90" s="102"/>
      <c r="J90" s="35"/>
      <c r="K90" s="35"/>
      <c r="L90" s="38"/>
    </row>
    <row r="91" spans="2:12" s="1" customFormat="1" ht="6.95" customHeight="1">
      <c r="B91" s="34"/>
      <c r="C91" s="35"/>
      <c r="D91" s="35"/>
      <c r="E91" s="35"/>
      <c r="F91" s="35"/>
      <c r="G91" s="35"/>
      <c r="H91" s="35"/>
      <c r="I91" s="102"/>
      <c r="J91" s="35"/>
      <c r="K91" s="35"/>
      <c r="L91" s="38"/>
    </row>
    <row r="92" spans="2:12" s="1" customFormat="1" ht="12" customHeight="1">
      <c r="B92" s="34"/>
      <c r="C92" s="29" t="s">
        <v>16</v>
      </c>
      <c r="D92" s="35"/>
      <c r="E92" s="35"/>
      <c r="F92" s="35"/>
      <c r="G92" s="35"/>
      <c r="H92" s="35"/>
      <c r="I92" s="102"/>
      <c r="J92" s="35"/>
      <c r="K92" s="35"/>
      <c r="L92" s="38"/>
    </row>
    <row r="93" spans="2:12" s="1" customFormat="1" ht="16.5" customHeight="1">
      <c r="B93" s="34"/>
      <c r="C93" s="35"/>
      <c r="D93" s="35"/>
      <c r="E93" s="331" t="str">
        <f>E7</f>
        <v>MŠ Lískovec 182 – rekonstrukce hospodářské budovy</v>
      </c>
      <c r="F93" s="362"/>
      <c r="G93" s="362"/>
      <c r="H93" s="362"/>
      <c r="I93" s="102"/>
      <c r="J93" s="35"/>
      <c r="K93" s="35"/>
      <c r="L93" s="38"/>
    </row>
    <row r="94" spans="2:12" s="1" customFormat="1" ht="6.95" customHeight="1">
      <c r="B94" s="34"/>
      <c r="C94" s="35"/>
      <c r="D94" s="35"/>
      <c r="E94" s="35"/>
      <c r="F94" s="35"/>
      <c r="G94" s="35"/>
      <c r="H94" s="35"/>
      <c r="I94" s="102"/>
      <c r="J94" s="35"/>
      <c r="K94" s="35"/>
      <c r="L94" s="38"/>
    </row>
    <row r="95" spans="2:12" s="1" customFormat="1" ht="12" customHeight="1">
      <c r="B95" s="34"/>
      <c r="C95" s="29" t="s">
        <v>21</v>
      </c>
      <c r="D95" s="35"/>
      <c r="E95" s="35"/>
      <c r="F95" s="27" t="str">
        <f>F10</f>
        <v xml:space="preserve"> </v>
      </c>
      <c r="G95" s="35"/>
      <c r="H95" s="35"/>
      <c r="I95" s="104" t="s">
        <v>23</v>
      </c>
      <c r="J95" s="58" t="str">
        <f>IF(J10="","",J10)</f>
        <v>28. 2. 2019</v>
      </c>
      <c r="K95" s="35"/>
      <c r="L95" s="38"/>
    </row>
    <row r="96" spans="2:12" s="1" customFormat="1" ht="6.95" customHeight="1">
      <c r="B96" s="34"/>
      <c r="C96" s="35"/>
      <c r="D96" s="35"/>
      <c r="E96" s="35"/>
      <c r="F96" s="35"/>
      <c r="G96" s="35"/>
      <c r="H96" s="35"/>
      <c r="I96" s="102"/>
      <c r="J96" s="35"/>
      <c r="K96" s="35"/>
      <c r="L96" s="38"/>
    </row>
    <row r="97" spans="2:65" s="1" customFormat="1" ht="15.2" customHeight="1">
      <c r="B97" s="34"/>
      <c r="C97" s="29" t="s">
        <v>25</v>
      </c>
      <c r="D97" s="35"/>
      <c r="E97" s="35"/>
      <c r="F97" s="27" t="str">
        <f>E13</f>
        <v>Statutární město Frýdek-Místek, Radniční 1148, F-M</v>
      </c>
      <c r="G97" s="35"/>
      <c r="H97" s="35"/>
      <c r="I97" s="104" t="s">
        <v>31</v>
      </c>
      <c r="J97" s="32" t="str">
        <f>E19</f>
        <v xml:space="preserve"> </v>
      </c>
      <c r="K97" s="35"/>
      <c r="L97" s="38"/>
    </row>
    <row r="98" spans="2:65" s="1" customFormat="1" ht="15.2" customHeight="1">
      <c r="B98" s="34"/>
      <c r="C98" s="29" t="s">
        <v>29</v>
      </c>
      <c r="D98" s="35"/>
      <c r="E98" s="35"/>
      <c r="F98" s="27" t="str">
        <f>IF(E16="","",E16)</f>
        <v>Vyplň údaj</v>
      </c>
      <c r="G98" s="35"/>
      <c r="H98" s="35"/>
      <c r="I98" s="104" t="s">
        <v>33</v>
      </c>
      <c r="J98" s="32" t="str">
        <f>E22</f>
        <v xml:space="preserve"> </v>
      </c>
      <c r="K98" s="35"/>
      <c r="L98" s="38"/>
    </row>
    <row r="99" spans="2:65" s="1" customFormat="1" ht="10.35" customHeight="1">
      <c r="B99" s="34"/>
      <c r="C99" s="35"/>
      <c r="D99" s="35"/>
      <c r="E99" s="35"/>
      <c r="F99" s="35"/>
      <c r="G99" s="35"/>
      <c r="H99" s="35"/>
      <c r="I99" s="102"/>
      <c r="J99" s="35"/>
      <c r="K99" s="35"/>
      <c r="L99" s="38"/>
    </row>
    <row r="100" spans="2:65" s="10" customFormat="1" ht="29.25" customHeight="1">
      <c r="B100" s="149"/>
      <c r="C100" s="150" t="s">
        <v>112</v>
      </c>
      <c r="D100" s="151" t="s">
        <v>55</v>
      </c>
      <c r="E100" s="151" t="s">
        <v>51</v>
      </c>
      <c r="F100" s="151" t="s">
        <v>52</v>
      </c>
      <c r="G100" s="151" t="s">
        <v>113</v>
      </c>
      <c r="H100" s="151" t="s">
        <v>114</v>
      </c>
      <c r="I100" s="152" t="s">
        <v>115</v>
      </c>
      <c r="J100" s="151" t="s">
        <v>81</v>
      </c>
      <c r="K100" s="153" t="s">
        <v>116</v>
      </c>
      <c r="L100" s="154"/>
      <c r="M100" s="67" t="s">
        <v>19</v>
      </c>
      <c r="N100" s="68" t="s">
        <v>40</v>
      </c>
      <c r="O100" s="68" t="s">
        <v>117</v>
      </c>
      <c r="P100" s="68" t="s">
        <v>118</v>
      </c>
      <c r="Q100" s="68" t="s">
        <v>119</v>
      </c>
      <c r="R100" s="68" t="s">
        <v>120</v>
      </c>
      <c r="S100" s="68" t="s">
        <v>121</v>
      </c>
      <c r="T100" s="69" t="s">
        <v>122</v>
      </c>
    </row>
    <row r="101" spans="2:65" s="1" customFormat="1" ht="22.9" customHeight="1">
      <c r="B101" s="34"/>
      <c r="C101" s="74" t="s">
        <v>123</v>
      </c>
      <c r="D101" s="35"/>
      <c r="E101" s="35"/>
      <c r="F101" s="35"/>
      <c r="G101" s="35"/>
      <c r="H101" s="35"/>
      <c r="I101" s="102"/>
      <c r="J101" s="155">
        <f>BK101</f>
        <v>0</v>
      </c>
      <c r="K101" s="35"/>
      <c r="L101" s="38"/>
      <c r="M101" s="70"/>
      <c r="N101" s="71"/>
      <c r="O101" s="71"/>
      <c r="P101" s="156">
        <f>P102+P358+P515+P518</f>
        <v>0</v>
      </c>
      <c r="Q101" s="71"/>
      <c r="R101" s="156">
        <f>R102+R358+R515+R518</f>
        <v>49.467377151350007</v>
      </c>
      <c r="S101" s="71"/>
      <c r="T101" s="157">
        <f>T102+T358+T515+T518</f>
        <v>32.4496866</v>
      </c>
      <c r="AT101" s="17" t="s">
        <v>69</v>
      </c>
      <c r="AU101" s="17" t="s">
        <v>82</v>
      </c>
      <c r="BK101" s="158">
        <f>BK102+BK358+BK515+BK518</f>
        <v>0</v>
      </c>
    </row>
    <row r="102" spans="2:65" s="11" customFormat="1" ht="25.9" customHeight="1">
      <c r="B102" s="159"/>
      <c r="C102" s="160"/>
      <c r="D102" s="161" t="s">
        <v>69</v>
      </c>
      <c r="E102" s="162" t="s">
        <v>124</v>
      </c>
      <c r="F102" s="162" t="s">
        <v>125</v>
      </c>
      <c r="G102" s="160"/>
      <c r="H102" s="160"/>
      <c r="I102" s="163"/>
      <c r="J102" s="164">
        <f>BK102</f>
        <v>0</v>
      </c>
      <c r="K102" s="160"/>
      <c r="L102" s="165"/>
      <c r="M102" s="166"/>
      <c r="N102" s="167"/>
      <c r="O102" s="167"/>
      <c r="P102" s="168">
        <f>P103+P122+P130+P164+P177+P188+P262+P267+P346+P353</f>
        <v>0</v>
      </c>
      <c r="Q102" s="167"/>
      <c r="R102" s="168">
        <f>R103+R122+R130+R164+R177+R188+R262+R267+R346+R353</f>
        <v>47.522819123000005</v>
      </c>
      <c r="S102" s="167"/>
      <c r="T102" s="169">
        <f>T103+T122+T130+T164+T177+T188+T262+T267+T346+T353</f>
        <v>31.955209999999997</v>
      </c>
      <c r="AR102" s="170" t="s">
        <v>75</v>
      </c>
      <c r="AT102" s="171" t="s">
        <v>69</v>
      </c>
      <c r="AU102" s="171" t="s">
        <v>70</v>
      </c>
      <c r="AY102" s="170" t="s">
        <v>126</v>
      </c>
      <c r="BK102" s="172">
        <f>BK103+BK122+BK130+BK164+BK177+BK188+BK262+BK267+BK346+BK353</f>
        <v>0</v>
      </c>
    </row>
    <row r="103" spans="2:65" s="11" customFormat="1" ht="22.9" customHeight="1">
      <c r="B103" s="159"/>
      <c r="C103" s="160"/>
      <c r="D103" s="161" t="s">
        <v>69</v>
      </c>
      <c r="E103" s="173" t="s">
        <v>75</v>
      </c>
      <c r="F103" s="173" t="s">
        <v>127</v>
      </c>
      <c r="G103" s="160"/>
      <c r="H103" s="160"/>
      <c r="I103" s="163"/>
      <c r="J103" s="174">
        <f>BK103</f>
        <v>0</v>
      </c>
      <c r="K103" s="160"/>
      <c r="L103" s="165"/>
      <c r="M103" s="166"/>
      <c r="N103" s="167"/>
      <c r="O103" s="167"/>
      <c r="P103" s="168">
        <f>SUM(P104:P121)</f>
        <v>0</v>
      </c>
      <c r="Q103" s="167"/>
      <c r="R103" s="168">
        <f>SUM(R104:R121)</f>
        <v>0</v>
      </c>
      <c r="S103" s="167"/>
      <c r="T103" s="169">
        <f>SUM(T104:T121)</f>
        <v>0</v>
      </c>
      <c r="AR103" s="170" t="s">
        <v>75</v>
      </c>
      <c r="AT103" s="171" t="s">
        <v>69</v>
      </c>
      <c r="AU103" s="171" t="s">
        <v>75</v>
      </c>
      <c r="AY103" s="170" t="s">
        <v>126</v>
      </c>
      <c r="BK103" s="172">
        <f>SUM(BK104:BK121)</f>
        <v>0</v>
      </c>
    </row>
    <row r="104" spans="2:65" s="1" customFormat="1" ht="36" customHeight="1">
      <c r="B104" s="34"/>
      <c r="C104" s="175" t="s">
        <v>75</v>
      </c>
      <c r="D104" s="175" t="s">
        <v>128</v>
      </c>
      <c r="E104" s="176" t="s">
        <v>129</v>
      </c>
      <c r="F104" s="177" t="s">
        <v>130</v>
      </c>
      <c r="G104" s="178" t="s">
        <v>131</v>
      </c>
      <c r="H104" s="179">
        <v>7.6</v>
      </c>
      <c r="I104" s="180"/>
      <c r="J104" s="181">
        <f>ROUND(I104*H104,2)</f>
        <v>0</v>
      </c>
      <c r="K104" s="177" t="s">
        <v>132</v>
      </c>
      <c r="L104" s="38"/>
      <c r="M104" s="182" t="s">
        <v>19</v>
      </c>
      <c r="N104" s="183" t="s">
        <v>41</v>
      </c>
      <c r="O104" s="63"/>
      <c r="P104" s="184">
        <f>O104*H104</f>
        <v>0</v>
      </c>
      <c r="Q104" s="184">
        <v>0</v>
      </c>
      <c r="R104" s="184">
        <f>Q104*H104</f>
        <v>0</v>
      </c>
      <c r="S104" s="184">
        <v>0</v>
      </c>
      <c r="T104" s="185">
        <f>S104*H104</f>
        <v>0</v>
      </c>
      <c r="AR104" s="186" t="s">
        <v>133</v>
      </c>
      <c r="AT104" s="186" t="s">
        <v>128</v>
      </c>
      <c r="AU104" s="186" t="s">
        <v>77</v>
      </c>
      <c r="AY104" s="17" t="s">
        <v>126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7" t="s">
        <v>75</v>
      </c>
      <c r="BK104" s="187">
        <f>ROUND(I104*H104,2)</f>
        <v>0</v>
      </c>
      <c r="BL104" s="17" t="s">
        <v>133</v>
      </c>
      <c r="BM104" s="186" t="s">
        <v>134</v>
      </c>
    </row>
    <row r="105" spans="2:65" s="12" customFormat="1" ht="11.25">
      <c r="B105" s="188"/>
      <c r="C105" s="189"/>
      <c r="D105" s="190" t="s">
        <v>135</v>
      </c>
      <c r="E105" s="191" t="s">
        <v>19</v>
      </c>
      <c r="F105" s="192" t="s">
        <v>136</v>
      </c>
      <c r="G105" s="189"/>
      <c r="H105" s="191" t="s">
        <v>19</v>
      </c>
      <c r="I105" s="193"/>
      <c r="J105" s="189"/>
      <c r="K105" s="189"/>
      <c r="L105" s="194"/>
      <c r="M105" s="195"/>
      <c r="N105" s="196"/>
      <c r="O105" s="196"/>
      <c r="P105" s="196"/>
      <c r="Q105" s="196"/>
      <c r="R105" s="196"/>
      <c r="S105" s="196"/>
      <c r="T105" s="197"/>
      <c r="AT105" s="198" t="s">
        <v>135</v>
      </c>
      <c r="AU105" s="198" t="s">
        <v>77</v>
      </c>
      <c r="AV105" s="12" t="s">
        <v>75</v>
      </c>
      <c r="AW105" s="12" t="s">
        <v>32</v>
      </c>
      <c r="AX105" s="12" t="s">
        <v>70</v>
      </c>
      <c r="AY105" s="198" t="s">
        <v>126</v>
      </c>
    </row>
    <row r="106" spans="2:65" s="13" customFormat="1" ht="11.25">
      <c r="B106" s="199"/>
      <c r="C106" s="200"/>
      <c r="D106" s="190" t="s">
        <v>135</v>
      </c>
      <c r="E106" s="201" t="s">
        <v>19</v>
      </c>
      <c r="F106" s="202" t="s">
        <v>137</v>
      </c>
      <c r="G106" s="200"/>
      <c r="H106" s="203">
        <v>7.6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135</v>
      </c>
      <c r="AU106" s="209" t="s">
        <v>77</v>
      </c>
      <c r="AV106" s="13" t="s">
        <v>77</v>
      </c>
      <c r="AW106" s="13" t="s">
        <v>32</v>
      </c>
      <c r="AX106" s="13" t="s">
        <v>75</v>
      </c>
      <c r="AY106" s="209" t="s">
        <v>126</v>
      </c>
    </row>
    <row r="107" spans="2:65" s="1" customFormat="1" ht="48" customHeight="1">
      <c r="B107" s="34"/>
      <c r="C107" s="175" t="s">
        <v>77</v>
      </c>
      <c r="D107" s="175" t="s">
        <v>128</v>
      </c>
      <c r="E107" s="176" t="s">
        <v>138</v>
      </c>
      <c r="F107" s="177" t="s">
        <v>139</v>
      </c>
      <c r="G107" s="178" t="s">
        <v>131</v>
      </c>
      <c r="H107" s="179">
        <v>7.6</v>
      </c>
      <c r="I107" s="180"/>
      <c r="J107" s="181">
        <f>ROUND(I107*H107,2)</f>
        <v>0</v>
      </c>
      <c r="K107" s="177" t="s">
        <v>132</v>
      </c>
      <c r="L107" s="38"/>
      <c r="M107" s="182" t="s">
        <v>19</v>
      </c>
      <c r="N107" s="183" t="s">
        <v>41</v>
      </c>
      <c r="O107" s="63"/>
      <c r="P107" s="184">
        <f>O107*H107</f>
        <v>0</v>
      </c>
      <c r="Q107" s="184">
        <v>0</v>
      </c>
      <c r="R107" s="184">
        <f>Q107*H107</f>
        <v>0</v>
      </c>
      <c r="S107" s="184">
        <v>0</v>
      </c>
      <c r="T107" s="185">
        <f>S107*H107</f>
        <v>0</v>
      </c>
      <c r="AR107" s="186" t="s">
        <v>133</v>
      </c>
      <c r="AT107" s="186" t="s">
        <v>128</v>
      </c>
      <c r="AU107" s="186" t="s">
        <v>77</v>
      </c>
      <c r="AY107" s="17" t="s">
        <v>126</v>
      </c>
      <c r="BE107" s="187">
        <f>IF(N107="základní",J107,0)</f>
        <v>0</v>
      </c>
      <c r="BF107" s="187">
        <f>IF(N107="snížená",J107,0)</f>
        <v>0</v>
      </c>
      <c r="BG107" s="187">
        <f>IF(N107="zákl. přenesená",J107,0)</f>
        <v>0</v>
      </c>
      <c r="BH107" s="187">
        <f>IF(N107="sníž. přenesená",J107,0)</f>
        <v>0</v>
      </c>
      <c r="BI107" s="187">
        <f>IF(N107="nulová",J107,0)</f>
        <v>0</v>
      </c>
      <c r="BJ107" s="17" t="s">
        <v>75</v>
      </c>
      <c r="BK107" s="187">
        <f>ROUND(I107*H107,2)</f>
        <v>0</v>
      </c>
      <c r="BL107" s="17" t="s">
        <v>133</v>
      </c>
      <c r="BM107" s="186" t="s">
        <v>140</v>
      </c>
    </row>
    <row r="108" spans="2:65" s="12" customFormat="1" ht="11.25">
      <c r="B108" s="188"/>
      <c r="C108" s="189"/>
      <c r="D108" s="190" t="s">
        <v>135</v>
      </c>
      <c r="E108" s="191" t="s">
        <v>19</v>
      </c>
      <c r="F108" s="192" t="s">
        <v>141</v>
      </c>
      <c r="G108" s="189"/>
      <c r="H108" s="191" t="s">
        <v>19</v>
      </c>
      <c r="I108" s="193"/>
      <c r="J108" s="189"/>
      <c r="K108" s="189"/>
      <c r="L108" s="194"/>
      <c r="M108" s="195"/>
      <c r="N108" s="196"/>
      <c r="O108" s="196"/>
      <c r="P108" s="196"/>
      <c r="Q108" s="196"/>
      <c r="R108" s="196"/>
      <c r="S108" s="196"/>
      <c r="T108" s="197"/>
      <c r="AT108" s="198" t="s">
        <v>135</v>
      </c>
      <c r="AU108" s="198" t="s">
        <v>77</v>
      </c>
      <c r="AV108" s="12" t="s">
        <v>75</v>
      </c>
      <c r="AW108" s="12" t="s">
        <v>32</v>
      </c>
      <c r="AX108" s="12" t="s">
        <v>70</v>
      </c>
      <c r="AY108" s="198" t="s">
        <v>126</v>
      </c>
    </row>
    <row r="109" spans="2:65" s="13" customFormat="1" ht="11.25">
      <c r="B109" s="199"/>
      <c r="C109" s="200"/>
      <c r="D109" s="190" t="s">
        <v>135</v>
      </c>
      <c r="E109" s="201" t="s">
        <v>19</v>
      </c>
      <c r="F109" s="202" t="s">
        <v>137</v>
      </c>
      <c r="G109" s="200"/>
      <c r="H109" s="203">
        <v>7.6</v>
      </c>
      <c r="I109" s="204"/>
      <c r="J109" s="200"/>
      <c r="K109" s="200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135</v>
      </c>
      <c r="AU109" s="209" t="s">
        <v>77</v>
      </c>
      <c r="AV109" s="13" t="s">
        <v>77</v>
      </c>
      <c r="AW109" s="13" t="s">
        <v>32</v>
      </c>
      <c r="AX109" s="13" t="s">
        <v>75</v>
      </c>
      <c r="AY109" s="209" t="s">
        <v>126</v>
      </c>
    </row>
    <row r="110" spans="2:65" s="1" customFormat="1" ht="48" customHeight="1">
      <c r="B110" s="34"/>
      <c r="C110" s="175" t="s">
        <v>142</v>
      </c>
      <c r="D110" s="175" t="s">
        <v>128</v>
      </c>
      <c r="E110" s="176" t="s">
        <v>143</v>
      </c>
      <c r="F110" s="177" t="s">
        <v>144</v>
      </c>
      <c r="G110" s="178" t="s">
        <v>131</v>
      </c>
      <c r="H110" s="179">
        <v>7.6</v>
      </c>
      <c r="I110" s="180"/>
      <c r="J110" s="181">
        <f>ROUND(I110*H110,2)</f>
        <v>0</v>
      </c>
      <c r="K110" s="177" t="s">
        <v>132</v>
      </c>
      <c r="L110" s="38"/>
      <c r="M110" s="182" t="s">
        <v>19</v>
      </c>
      <c r="N110" s="183" t="s">
        <v>41</v>
      </c>
      <c r="O110" s="63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AR110" s="186" t="s">
        <v>133</v>
      </c>
      <c r="AT110" s="186" t="s">
        <v>128</v>
      </c>
      <c r="AU110" s="186" t="s">
        <v>77</v>
      </c>
      <c r="AY110" s="17" t="s">
        <v>126</v>
      </c>
      <c r="BE110" s="187">
        <f>IF(N110="základní",J110,0)</f>
        <v>0</v>
      </c>
      <c r="BF110" s="187">
        <f>IF(N110="snížená",J110,0)</f>
        <v>0</v>
      </c>
      <c r="BG110" s="187">
        <f>IF(N110="zákl. přenesená",J110,0)</f>
        <v>0</v>
      </c>
      <c r="BH110" s="187">
        <f>IF(N110="sníž. přenesená",J110,0)</f>
        <v>0</v>
      </c>
      <c r="BI110" s="187">
        <f>IF(N110="nulová",J110,0)</f>
        <v>0</v>
      </c>
      <c r="BJ110" s="17" t="s">
        <v>75</v>
      </c>
      <c r="BK110" s="187">
        <f>ROUND(I110*H110,2)</f>
        <v>0</v>
      </c>
      <c r="BL110" s="17" t="s">
        <v>133</v>
      </c>
      <c r="BM110" s="186" t="s">
        <v>145</v>
      </c>
    </row>
    <row r="111" spans="2:65" s="1" customFormat="1" ht="48" customHeight="1">
      <c r="B111" s="34"/>
      <c r="C111" s="175" t="s">
        <v>133</v>
      </c>
      <c r="D111" s="175" t="s">
        <v>128</v>
      </c>
      <c r="E111" s="176" t="s">
        <v>146</v>
      </c>
      <c r="F111" s="177" t="s">
        <v>147</v>
      </c>
      <c r="G111" s="178" t="s">
        <v>131</v>
      </c>
      <c r="H111" s="179">
        <v>1</v>
      </c>
      <c r="I111" s="180"/>
      <c r="J111" s="181">
        <f>ROUND(I111*H111,2)</f>
        <v>0</v>
      </c>
      <c r="K111" s="177" t="s">
        <v>132</v>
      </c>
      <c r="L111" s="38"/>
      <c r="M111" s="182" t="s">
        <v>19</v>
      </c>
      <c r="N111" s="183" t="s">
        <v>41</v>
      </c>
      <c r="O111" s="63"/>
      <c r="P111" s="184">
        <f>O111*H111</f>
        <v>0</v>
      </c>
      <c r="Q111" s="184">
        <v>0</v>
      </c>
      <c r="R111" s="184">
        <f>Q111*H111</f>
        <v>0</v>
      </c>
      <c r="S111" s="184">
        <v>0</v>
      </c>
      <c r="T111" s="185">
        <f>S111*H111</f>
        <v>0</v>
      </c>
      <c r="AR111" s="186" t="s">
        <v>133</v>
      </c>
      <c r="AT111" s="186" t="s">
        <v>128</v>
      </c>
      <c r="AU111" s="186" t="s">
        <v>77</v>
      </c>
      <c r="AY111" s="17" t="s">
        <v>126</v>
      </c>
      <c r="BE111" s="187">
        <f>IF(N111="základní",J111,0)</f>
        <v>0</v>
      </c>
      <c r="BF111" s="187">
        <f>IF(N111="snížená",J111,0)</f>
        <v>0</v>
      </c>
      <c r="BG111" s="187">
        <f>IF(N111="zákl. přenesená",J111,0)</f>
        <v>0</v>
      </c>
      <c r="BH111" s="187">
        <f>IF(N111="sníž. přenesená",J111,0)</f>
        <v>0</v>
      </c>
      <c r="BI111" s="187">
        <f>IF(N111="nulová",J111,0)</f>
        <v>0</v>
      </c>
      <c r="BJ111" s="17" t="s">
        <v>75</v>
      </c>
      <c r="BK111" s="187">
        <f>ROUND(I111*H111,2)</f>
        <v>0</v>
      </c>
      <c r="BL111" s="17" t="s">
        <v>133</v>
      </c>
      <c r="BM111" s="186" t="s">
        <v>148</v>
      </c>
    </row>
    <row r="112" spans="2:65" s="12" customFormat="1" ht="11.25">
      <c r="B112" s="188"/>
      <c r="C112" s="189"/>
      <c r="D112" s="190" t="s">
        <v>135</v>
      </c>
      <c r="E112" s="191" t="s">
        <v>19</v>
      </c>
      <c r="F112" s="192" t="s">
        <v>149</v>
      </c>
      <c r="G112" s="189"/>
      <c r="H112" s="191" t="s">
        <v>19</v>
      </c>
      <c r="I112" s="193"/>
      <c r="J112" s="189"/>
      <c r="K112" s="189"/>
      <c r="L112" s="194"/>
      <c r="M112" s="195"/>
      <c r="N112" s="196"/>
      <c r="O112" s="196"/>
      <c r="P112" s="196"/>
      <c r="Q112" s="196"/>
      <c r="R112" s="196"/>
      <c r="S112" s="196"/>
      <c r="T112" s="197"/>
      <c r="AT112" s="198" t="s">
        <v>135</v>
      </c>
      <c r="AU112" s="198" t="s">
        <v>77</v>
      </c>
      <c r="AV112" s="12" t="s">
        <v>75</v>
      </c>
      <c r="AW112" s="12" t="s">
        <v>32</v>
      </c>
      <c r="AX112" s="12" t="s">
        <v>70</v>
      </c>
      <c r="AY112" s="198" t="s">
        <v>126</v>
      </c>
    </row>
    <row r="113" spans="2:65" s="13" customFormat="1" ht="11.25">
      <c r="B113" s="199"/>
      <c r="C113" s="200"/>
      <c r="D113" s="190" t="s">
        <v>135</v>
      </c>
      <c r="E113" s="201" t="s">
        <v>19</v>
      </c>
      <c r="F113" s="202" t="s">
        <v>150</v>
      </c>
      <c r="G113" s="200"/>
      <c r="H113" s="203">
        <v>1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135</v>
      </c>
      <c r="AU113" s="209" t="s">
        <v>77</v>
      </c>
      <c r="AV113" s="13" t="s">
        <v>77</v>
      </c>
      <c r="AW113" s="13" t="s">
        <v>32</v>
      </c>
      <c r="AX113" s="13" t="s">
        <v>75</v>
      </c>
      <c r="AY113" s="209" t="s">
        <v>126</v>
      </c>
    </row>
    <row r="114" spans="2:65" s="1" customFormat="1" ht="48" customHeight="1">
      <c r="B114" s="34"/>
      <c r="C114" s="175" t="s">
        <v>151</v>
      </c>
      <c r="D114" s="175" t="s">
        <v>128</v>
      </c>
      <c r="E114" s="176" t="s">
        <v>152</v>
      </c>
      <c r="F114" s="177" t="s">
        <v>153</v>
      </c>
      <c r="G114" s="178" t="s">
        <v>131</v>
      </c>
      <c r="H114" s="179">
        <v>1</v>
      </c>
      <c r="I114" s="180"/>
      <c r="J114" s="181">
        <f>ROUND(I114*H114,2)</f>
        <v>0</v>
      </c>
      <c r="K114" s="177" t="s">
        <v>132</v>
      </c>
      <c r="L114" s="38"/>
      <c r="M114" s="182" t="s">
        <v>19</v>
      </c>
      <c r="N114" s="183" t="s">
        <v>41</v>
      </c>
      <c r="O114" s="63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AR114" s="186" t="s">
        <v>133</v>
      </c>
      <c r="AT114" s="186" t="s">
        <v>128</v>
      </c>
      <c r="AU114" s="186" t="s">
        <v>77</v>
      </c>
      <c r="AY114" s="17" t="s">
        <v>126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7" t="s">
        <v>75</v>
      </c>
      <c r="BK114" s="187">
        <f>ROUND(I114*H114,2)</f>
        <v>0</v>
      </c>
      <c r="BL114" s="17" t="s">
        <v>133</v>
      </c>
      <c r="BM114" s="186" t="s">
        <v>154</v>
      </c>
    </row>
    <row r="115" spans="2:65" s="1" customFormat="1" ht="24" customHeight="1">
      <c r="B115" s="34"/>
      <c r="C115" s="175" t="s">
        <v>155</v>
      </c>
      <c r="D115" s="175" t="s">
        <v>128</v>
      </c>
      <c r="E115" s="176" t="s">
        <v>156</v>
      </c>
      <c r="F115" s="177" t="s">
        <v>157</v>
      </c>
      <c r="G115" s="178" t="s">
        <v>131</v>
      </c>
      <c r="H115" s="179">
        <v>0.5</v>
      </c>
      <c r="I115" s="180"/>
      <c r="J115" s="181">
        <f>ROUND(I115*H115,2)</f>
        <v>0</v>
      </c>
      <c r="K115" s="177" t="s">
        <v>132</v>
      </c>
      <c r="L115" s="38"/>
      <c r="M115" s="182" t="s">
        <v>19</v>
      </c>
      <c r="N115" s="183" t="s">
        <v>41</v>
      </c>
      <c r="O115" s="63"/>
      <c r="P115" s="184">
        <f>O115*H115</f>
        <v>0</v>
      </c>
      <c r="Q115" s="184">
        <v>0</v>
      </c>
      <c r="R115" s="184">
        <f>Q115*H115</f>
        <v>0</v>
      </c>
      <c r="S115" s="184">
        <v>0</v>
      </c>
      <c r="T115" s="185">
        <f>S115*H115</f>
        <v>0</v>
      </c>
      <c r="AR115" s="186" t="s">
        <v>133</v>
      </c>
      <c r="AT115" s="186" t="s">
        <v>128</v>
      </c>
      <c r="AU115" s="186" t="s">
        <v>77</v>
      </c>
      <c r="AY115" s="17" t="s">
        <v>126</v>
      </c>
      <c r="BE115" s="187">
        <f>IF(N115="základní",J115,0)</f>
        <v>0</v>
      </c>
      <c r="BF115" s="187">
        <f>IF(N115="snížená",J115,0)</f>
        <v>0</v>
      </c>
      <c r="BG115" s="187">
        <f>IF(N115="zákl. přenesená",J115,0)</f>
        <v>0</v>
      </c>
      <c r="BH115" s="187">
        <f>IF(N115="sníž. přenesená",J115,0)</f>
        <v>0</v>
      </c>
      <c r="BI115" s="187">
        <f>IF(N115="nulová",J115,0)</f>
        <v>0</v>
      </c>
      <c r="BJ115" s="17" t="s">
        <v>75</v>
      </c>
      <c r="BK115" s="187">
        <f>ROUND(I115*H115,2)</f>
        <v>0</v>
      </c>
      <c r="BL115" s="17" t="s">
        <v>133</v>
      </c>
      <c r="BM115" s="186" t="s">
        <v>158</v>
      </c>
    </row>
    <row r="116" spans="2:65" s="12" customFormat="1" ht="11.25">
      <c r="B116" s="188"/>
      <c r="C116" s="189"/>
      <c r="D116" s="190" t="s">
        <v>135</v>
      </c>
      <c r="E116" s="191" t="s">
        <v>19</v>
      </c>
      <c r="F116" s="192" t="s">
        <v>159</v>
      </c>
      <c r="G116" s="189"/>
      <c r="H116" s="191" t="s">
        <v>19</v>
      </c>
      <c r="I116" s="193"/>
      <c r="J116" s="189"/>
      <c r="K116" s="189"/>
      <c r="L116" s="194"/>
      <c r="M116" s="195"/>
      <c r="N116" s="196"/>
      <c r="O116" s="196"/>
      <c r="P116" s="196"/>
      <c r="Q116" s="196"/>
      <c r="R116" s="196"/>
      <c r="S116" s="196"/>
      <c r="T116" s="197"/>
      <c r="AT116" s="198" t="s">
        <v>135</v>
      </c>
      <c r="AU116" s="198" t="s">
        <v>77</v>
      </c>
      <c r="AV116" s="12" t="s">
        <v>75</v>
      </c>
      <c r="AW116" s="12" t="s">
        <v>32</v>
      </c>
      <c r="AX116" s="12" t="s">
        <v>70</v>
      </c>
      <c r="AY116" s="198" t="s">
        <v>126</v>
      </c>
    </row>
    <row r="117" spans="2:65" s="13" customFormat="1" ht="11.25">
      <c r="B117" s="199"/>
      <c r="C117" s="200"/>
      <c r="D117" s="190" t="s">
        <v>135</v>
      </c>
      <c r="E117" s="201" t="s">
        <v>19</v>
      </c>
      <c r="F117" s="202" t="s">
        <v>160</v>
      </c>
      <c r="G117" s="200"/>
      <c r="H117" s="203">
        <v>0.5</v>
      </c>
      <c r="I117" s="204"/>
      <c r="J117" s="200"/>
      <c r="K117" s="200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135</v>
      </c>
      <c r="AU117" s="209" t="s">
        <v>77</v>
      </c>
      <c r="AV117" s="13" t="s">
        <v>77</v>
      </c>
      <c r="AW117" s="13" t="s">
        <v>32</v>
      </c>
      <c r="AX117" s="13" t="s">
        <v>75</v>
      </c>
      <c r="AY117" s="209" t="s">
        <v>126</v>
      </c>
    </row>
    <row r="118" spans="2:65" s="1" customFormat="1" ht="48" customHeight="1">
      <c r="B118" s="34"/>
      <c r="C118" s="175" t="s">
        <v>161</v>
      </c>
      <c r="D118" s="175" t="s">
        <v>128</v>
      </c>
      <c r="E118" s="176" t="s">
        <v>162</v>
      </c>
      <c r="F118" s="177" t="s">
        <v>163</v>
      </c>
      <c r="G118" s="178" t="s">
        <v>131</v>
      </c>
      <c r="H118" s="179">
        <v>0.5</v>
      </c>
      <c r="I118" s="180"/>
      <c r="J118" s="181">
        <f>ROUND(I118*H118,2)</f>
        <v>0</v>
      </c>
      <c r="K118" s="177" t="s">
        <v>132</v>
      </c>
      <c r="L118" s="38"/>
      <c r="M118" s="182" t="s">
        <v>19</v>
      </c>
      <c r="N118" s="183" t="s">
        <v>41</v>
      </c>
      <c r="O118" s="63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AR118" s="186" t="s">
        <v>133</v>
      </c>
      <c r="AT118" s="186" t="s">
        <v>128</v>
      </c>
      <c r="AU118" s="186" t="s">
        <v>77</v>
      </c>
      <c r="AY118" s="17" t="s">
        <v>126</v>
      </c>
      <c r="BE118" s="187">
        <f>IF(N118="základní",J118,0)</f>
        <v>0</v>
      </c>
      <c r="BF118" s="187">
        <f>IF(N118="snížená",J118,0)</f>
        <v>0</v>
      </c>
      <c r="BG118" s="187">
        <f>IF(N118="zákl. přenesená",J118,0)</f>
        <v>0</v>
      </c>
      <c r="BH118" s="187">
        <f>IF(N118="sníž. přenesená",J118,0)</f>
        <v>0</v>
      </c>
      <c r="BI118" s="187">
        <f>IF(N118="nulová",J118,0)</f>
        <v>0</v>
      </c>
      <c r="BJ118" s="17" t="s">
        <v>75</v>
      </c>
      <c r="BK118" s="187">
        <f>ROUND(I118*H118,2)</f>
        <v>0</v>
      </c>
      <c r="BL118" s="17" t="s">
        <v>133</v>
      </c>
      <c r="BM118" s="186" t="s">
        <v>164</v>
      </c>
    </row>
    <row r="119" spans="2:65" s="1" customFormat="1" ht="48" customHeight="1">
      <c r="B119" s="34"/>
      <c r="C119" s="175" t="s">
        <v>165</v>
      </c>
      <c r="D119" s="175" t="s">
        <v>128</v>
      </c>
      <c r="E119" s="176" t="s">
        <v>166</v>
      </c>
      <c r="F119" s="177" t="s">
        <v>167</v>
      </c>
      <c r="G119" s="178" t="s">
        <v>131</v>
      </c>
      <c r="H119" s="179">
        <v>16.7</v>
      </c>
      <c r="I119" s="180"/>
      <c r="J119" s="181">
        <f>ROUND(I119*H119,2)</f>
        <v>0</v>
      </c>
      <c r="K119" s="177" t="s">
        <v>132</v>
      </c>
      <c r="L119" s="38"/>
      <c r="M119" s="182" t="s">
        <v>19</v>
      </c>
      <c r="N119" s="183" t="s">
        <v>41</v>
      </c>
      <c r="O119" s="63"/>
      <c r="P119" s="184">
        <f>O119*H119</f>
        <v>0</v>
      </c>
      <c r="Q119" s="184">
        <v>0</v>
      </c>
      <c r="R119" s="184">
        <f>Q119*H119</f>
        <v>0</v>
      </c>
      <c r="S119" s="184">
        <v>0</v>
      </c>
      <c r="T119" s="185">
        <f>S119*H119</f>
        <v>0</v>
      </c>
      <c r="AR119" s="186" t="s">
        <v>133</v>
      </c>
      <c r="AT119" s="186" t="s">
        <v>128</v>
      </c>
      <c r="AU119" s="186" t="s">
        <v>77</v>
      </c>
      <c r="AY119" s="17" t="s">
        <v>126</v>
      </c>
      <c r="BE119" s="187">
        <f>IF(N119="základní",J119,0)</f>
        <v>0</v>
      </c>
      <c r="BF119" s="187">
        <f>IF(N119="snížená",J119,0)</f>
        <v>0</v>
      </c>
      <c r="BG119" s="187">
        <f>IF(N119="zákl. přenesená",J119,0)</f>
        <v>0</v>
      </c>
      <c r="BH119" s="187">
        <f>IF(N119="sníž. přenesená",J119,0)</f>
        <v>0</v>
      </c>
      <c r="BI119" s="187">
        <f>IF(N119="nulová",J119,0)</f>
        <v>0</v>
      </c>
      <c r="BJ119" s="17" t="s">
        <v>75</v>
      </c>
      <c r="BK119" s="187">
        <f>ROUND(I119*H119,2)</f>
        <v>0</v>
      </c>
      <c r="BL119" s="17" t="s">
        <v>133</v>
      </c>
      <c r="BM119" s="186" t="s">
        <v>168</v>
      </c>
    </row>
    <row r="120" spans="2:65" s="13" customFormat="1" ht="11.25">
      <c r="B120" s="199"/>
      <c r="C120" s="200"/>
      <c r="D120" s="190" t="s">
        <v>135</v>
      </c>
      <c r="E120" s="201" t="s">
        <v>19</v>
      </c>
      <c r="F120" s="202" t="s">
        <v>169</v>
      </c>
      <c r="G120" s="200"/>
      <c r="H120" s="203">
        <v>16.7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135</v>
      </c>
      <c r="AU120" s="209" t="s">
        <v>77</v>
      </c>
      <c r="AV120" s="13" t="s">
        <v>77</v>
      </c>
      <c r="AW120" s="13" t="s">
        <v>32</v>
      </c>
      <c r="AX120" s="13" t="s">
        <v>75</v>
      </c>
      <c r="AY120" s="209" t="s">
        <v>126</v>
      </c>
    </row>
    <row r="121" spans="2:65" s="1" customFormat="1" ht="60" customHeight="1">
      <c r="B121" s="34"/>
      <c r="C121" s="175" t="s">
        <v>170</v>
      </c>
      <c r="D121" s="175" t="s">
        <v>128</v>
      </c>
      <c r="E121" s="176" t="s">
        <v>171</v>
      </c>
      <c r="F121" s="177" t="s">
        <v>172</v>
      </c>
      <c r="G121" s="178" t="s">
        <v>131</v>
      </c>
      <c r="H121" s="179">
        <v>16.7</v>
      </c>
      <c r="I121" s="180"/>
      <c r="J121" s="181">
        <f>ROUND(I121*H121,2)</f>
        <v>0</v>
      </c>
      <c r="K121" s="177" t="s">
        <v>132</v>
      </c>
      <c r="L121" s="38"/>
      <c r="M121" s="182" t="s">
        <v>19</v>
      </c>
      <c r="N121" s="183" t="s">
        <v>41</v>
      </c>
      <c r="O121" s="63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AR121" s="186" t="s">
        <v>133</v>
      </c>
      <c r="AT121" s="186" t="s">
        <v>128</v>
      </c>
      <c r="AU121" s="186" t="s">
        <v>77</v>
      </c>
      <c r="AY121" s="17" t="s">
        <v>126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7" t="s">
        <v>75</v>
      </c>
      <c r="BK121" s="187">
        <f>ROUND(I121*H121,2)</f>
        <v>0</v>
      </c>
      <c r="BL121" s="17" t="s">
        <v>133</v>
      </c>
      <c r="BM121" s="186" t="s">
        <v>173</v>
      </c>
    </row>
    <row r="122" spans="2:65" s="11" customFormat="1" ht="22.9" customHeight="1">
      <c r="B122" s="159"/>
      <c r="C122" s="160"/>
      <c r="D122" s="161" t="s">
        <v>69</v>
      </c>
      <c r="E122" s="173" t="s">
        <v>77</v>
      </c>
      <c r="F122" s="173" t="s">
        <v>174</v>
      </c>
      <c r="G122" s="160"/>
      <c r="H122" s="160"/>
      <c r="I122" s="163"/>
      <c r="J122" s="174">
        <f>BK122</f>
        <v>0</v>
      </c>
      <c r="K122" s="160"/>
      <c r="L122" s="165"/>
      <c r="M122" s="166"/>
      <c r="N122" s="167"/>
      <c r="O122" s="167"/>
      <c r="P122" s="168">
        <f>SUM(P123:P129)</f>
        <v>0</v>
      </c>
      <c r="Q122" s="167"/>
      <c r="R122" s="168">
        <f>SUM(R123:R129)</f>
        <v>1.9798222400000001</v>
      </c>
      <c r="S122" s="167"/>
      <c r="T122" s="169">
        <f>SUM(T123:T129)</f>
        <v>0</v>
      </c>
      <c r="AR122" s="170" t="s">
        <v>75</v>
      </c>
      <c r="AT122" s="171" t="s">
        <v>69</v>
      </c>
      <c r="AU122" s="171" t="s">
        <v>75</v>
      </c>
      <c r="AY122" s="170" t="s">
        <v>126</v>
      </c>
      <c r="BK122" s="172">
        <f>SUM(BK123:BK129)</f>
        <v>0</v>
      </c>
    </row>
    <row r="123" spans="2:65" s="1" customFormat="1" ht="24" customHeight="1">
      <c r="B123" s="34"/>
      <c r="C123" s="175" t="s">
        <v>175</v>
      </c>
      <c r="D123" s="175" t="s">
        <v>128</v>
      </c>
      <c r="E123" s="176" t="s">
        <v>176</v>
      </c>
      <c r="F123" s="177" t="s">
        <v>177</v>
      </c>
      <c r="G123" s="178" t="s">
        <v>131</v>
      </c>
      <c r="H123" s="179">
        <v>0.5</v>
      </c>
      <c r="I123" s="180"/>
      <c r="J123" s="181">
        <f>ROUND(I123*H123,2)</f>
        <v>0</v>
      </c>
      <c r="K123" s="177" t="s">
        <v>132</v>
      </c>
      <c r="L123" s="38"/>
      <c r="M123" s="182" t="s">
        <v>19</v>
      </c>
      <c r="N123" s="183" t="s">
        <v>41</v>
      </c>
      <c r="O123" s="63"/>
      <c r="P123" s="184">
        <f>O123*H123</f>
        <v>0</v>
      </c>
      <c r="Q123" s="184">
        <v>2.45329</v>
      </c>
      <c r="R123" s="184">
        <f>Q123*H123</f>
        <v>1.226645</v>
      </c>
      <c r="S123" s="184">
        <v>0</v>
      </c>
      <c r="T123" s="185">
        <f>S123*H123</f>
        <v>0</v>
      </c>
      <c r="AR123" s="186" t="s">
        <v>133</v>
      </c>
      <c r="AT123" s="186" t="s">
        <v>128</v>
      </c>
      <c r="AU123" s="186" t="s">
        <v>77</v>
      </c>
      <c r="AY123" s="17" t="s">
        <v>126</v>
      </c>
      <c r="BE123" s="187">
        <f>IF(N123="základní",J123,0)</f>
        <v>0</v>
      </c>
      <c r="BF123" s="187">
        <f>IF(N123="snížená",J123,0)</f>
        <v>0</v>
      </c>
      <c r="BG123" s="187">
        <f>IF(N123="zákl. přenesená",J123,0)</f>
        <v>0</v>
      </c>
      <c r="BH123" s="187">
        <f>IF(N123="sníž. přenesená",J123,0)</f>
        <v>0</v>
      </c>
      <c r="BI123" s="187">
        <f>IF(N123="nulová",J123,0)</f>
        <v>0</v>
      </c>
      <c r="BJ123" s="17" t="s">
        <v>75</v>
      </c>
      <c r="BK123" s="187">
        <f>ROUND(I123*H123,2)</f>
        <v>0</v>
      </c>
      <c r="BL123" s="17" t="s">
        <v>133</v>
      </c>
      <c r="BM123" s="186" t="s">
        <v>178</v>
      </c>
    </row>
    <row r="124" spans="2:65" s="1" customFormat="1" ht="19.5">
      <c r="B124" s="34"/>
      <c r="C124" s="35"/>
      <c r="D124" s="190" t="s">
        <v>179</v>
      </c>
      <c r="E124" s="35"/>
      <c r="F124" s="210" t="s">
        <v>180</v>
      </c>
      <c r="G124" s="35"/>
      <c r="H124" s="35"/>
      <c r="I124" s="102"/>
      <c r="J124" s="35"/>
      <c r="K124" s="35"/>
      <c r="L124" s="38"/>
      <c r="M124" s="211"/>
      <c r="N124" s="63"/>
      <c r="O124" s="63"/>
      <c r="P124" s="63"/>
      <c r="Q124" s="63"/>
      <c r="R124" s="63"/>
      <c r="S124" s="63"/>
      <c r="T124" s="64"/>
      <c r="AT124" s="17" t="s">
        <v>179</v>
      </c>
      <c r="AU124" s="17" t="s">
        <v>77</v>
      </c>
    </row>
    <row r="125" spans="2:65" s="12" customFormat="1" ht="11.25">
      <c r="B125" s="188"/>
      <c r="C125" s="189"/>
      <c r="D125" s="190" t="s">
        <v>135</v>
      </c>
      <c r="E125" s="191" t="s">
        <v>19</v>
      </c>
      <c r="F125" s="192" t="s">
        <v>181</v>
      </c>
      <c r="G125" s="189"/>
      <c r="H125" s="191" t="s">
        <v>19</v>
      </c>
      <c r="I125" s="193"/>
      <c r="J125" s="189"/>
      <c r="K125" s="189"/>
      <c r="L125" s="194"/>
      <c r="M125" s="195"/>
      <c r="N125" s="196"/>
      <c r="O125" s="196"/>
      <c r="P125" s="196"/>
      <c r="Q125" s="196"/>
      <c r="R125" s="196"/>
      <c r="S125" s="196"/>
      <c r="T125" s="197"/>
      <c r="AT125" s="198" t="s">
        <v>135</v>
      </c>
      <c r="AU125" s="198" t="s">
        <v>77</v>
      </c>
      <c r="AV125" s="12" t="s">
        <v>75</v>
      </c>
      <c r="AW125" s="12" t="s">
        <v>32</v>
      </c>
      <c r="AX125" s="12" t="s">
        <v>70</v>
      </c>
      <c r="AY125" s="198" t="s">
        <v>126</v>
      </c>
    </row>
    <row r="126" spans="2:65" s="13" customFormat="1" ht="11.25">
      <c r="B126" s="199"/>
      <c r="C126" s="200"/>
      <c r="D126" s="190" t="s">
        <v>135</v>
      </c>
      <c r="E126" s="201" t="s">
        <v>19</v>
      </c>
      <c r="F126" s="202" t="s">
        <v>160</v>
      </c>
      <c r="G126" s="200"/>
      <c r="H126" s="203">
        <v>0.5</v>
      </c>
      <c r="I126" s="204"/>
      <c r="J126" s="200"/>
      <c r="K126" s="200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135</v>
      </c>
      <c r="AU126" s="209" t="s">
        <v>77</v>
      </c>
      <c r="AV126" s="13" t="s">
        <v>77</v>
      </c>
      <c r="AW126" s="13" t="s">
        <v>32</v>
      </c>
      <c r="AX126" s="13" t="s">
        <v>75</v>
      </c>
      <c r="AY126" s="209" t="s">
        <v>126</v>
      </c>
    </row>
    <row r="127" spans="2:65" s="1" customFormat="1" ht="24" customHeight="1">
      <c r="B127" s="34"/>
      <c r="C127" s="175" t="s">
        <v>182</v>
      </c>
      <c r="D127" s="175" t="s">
        <v>128</v>
      </c>
      <c r="E127" s="176" t="s">
        <v>183</v>
      </c>
      <c r="F127" s="177" t="s">
        <v>184</v>
      </c>
      <c r="G127" s="178" t="s">
        <v>185</v>
      </c>
      <c r="H127" s="179">
        <v>1.1160000000000001</v>
      </c>
      <c r="I127" s="180"/>
      <c r="J127" s="181">
        <f>ROUND(I127*H127,2)</f>
        <v>0</v>
      </c>
      <c r="K127" s="177" t="s">
        <v>19</v>
      </c>
      <c r="L127" s="38"/>
      <c r="M127" s="182" t="s">
        <v>19</v>
      </c>
      <c r="N127" s="183" t="s">
        <v>41</v>
      </c>
      <c r="O127" s="63"/>
      <c r="P127" s="184">
        <f>O127*H127</f>
        <v>0</v>
      </c>
      <c r="Q127" s="184">
        <v>0.67488999999999999</v>
      </c>
      <c r="R127" s="184">
        <f>Q127*H127</f>
        <v>0.75317724000000008</v>
      </c>
      <c r="S127" s="184">
        <v>0</v>
      </c>
      <c r="T127" s="185">
        <f>S127*H127</f>
        <v>0</v>
      </c>
      <c r="AR127" s="186" t="s">
        <v>133</v>
      </c>
      <c r="AT127" s="186" t="s">
        <v>128</v>
      </c>
      <c r="AU127" s="186" t="s">
        <v>77</v>
      </c>
      <c r="AY127" s="17" t="s">
        <v>126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7" t="s">
        <v>75</v>
      </c>
      <c r="BK127" s="187">
        <f>ROUND(I127*H127,2)</f>
        <v>0</v>
      </c>
      <c r="BL127" s="17" t="s">
        <v>133</v>
      </c>
      <c r="BM127" s="186" t="s">
        <v>186</v>
      </c>
    </row>
    <row r="128" spans="2:65" s="12" customFormat="1" ht="11.25">
      <c r="B128" s="188"/>
      <c r="C128" s="189"/>
      <c r="D128" s="190" t="s">
        <v>135</v>
      </c>
      <c r="E128" s="191" t="s">
        <v>19</v>
      </c>
      <c r="F128" s="192" t="s">
        <v>187</v>
      </c>
      <c r="G128" s="189"/>
      <c r="H128" s="191" t="s">
        <v>19</v>
      </c>
      <c r="I128" s="193"/>
      <c r="J128" s="189"/>
      <c r="K128" s="189"/>
      <c r="L128" s="194"/>
      <c r="M128" s="195"/>
      <c r="N128" s="196"/>
      <c r="O128" s="196"/>
      <c r="P128" s="196"/>
      <c r="Q128" s="196"/>
      <c r="R128" s="196"/>
      <c r="S128" s="196"/>
      <c r="T128" s="197"/>
      <c r="AT128" s="198" t="s">
        <v>135</v>
      </c>
      <c r="AU128" s="198" t="s">
        <v>77</v>
      </c>
      <c r="AV128" s="12" t="s">
        <v>75</v>
      </c>
      <c r="AW128" s="12" t="s">
        <v>32</v>
      </c>
      <c r="AX128" s="12" t="s">
        <v>70</v>
      </c>
      <c r="AY128" s="198" t="s">
        <v>126</v>
      </c>
    </row>
    <row r="129" spans="2:65" s="13" customFormat="1" ht="11.25">
      <c r="B129" s="199"/>
      <c r="C129" s="200"/>
      <c r="D129" s="190" t="s">
        <v>135</v>
      </c>
      <c r="E129" s="201" t="s">
        <v>19</v>
      </c>
      <c r="F129" s="202" t="s">
        <v>188</v>
      </c>
      <c r="G129" s="200"/>
      <c r="H129" s="203">
        <v>1.1160000000000001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135</v>
      </c>
      <c r="AU129" s="209" t="s">
        <v>77</v>
      </c>
      <c r="AV129" s="13" t="s">
        <v>77</v>
      </c>
      <c r="AW129" s="13" t="s">
        <v>32</v>
      </c>
      <c r="AX129" s="13" t="s">
        <v>75</v>
      </c>
      <c r="AY129" s="209" t="s">
        <v>126</v>
      </c>
    </row>
    <row r="130" spans="2:65" s="11" customFormat="1" ht="22.9" customHeight="1">
      <c r="B130" s="159"/>
      <c r="C130" s="160"/>
      <c r="D130" s="161" t="s">
        <v>69</v>
      </c>
      <c r="E130" s="173" t="s">
        <v>142</v>
      </c>
      <c r="F130" s="173" t="s">
        <v>189</v>
      </c>
      <c r="G130" s="160"/>
      <c r="H130" s="160"/>
      <c r="I130" s="163"/>
      <c r="J130" s="174">
        <f>BK130</f>
        <v>0</v>
      </c>
      <c r="K130" s="160"/>
      <c r="L130" s="165"/>
      <c r="M130" s="166"/>
      <c r="N130" s="167"/>
      <c r="O130" s="167"/>
      <c r="P130" s="168">
        <f>SUM(P131:P163)</f>
        <v>0</v>
      </c>
      <c r="Q130" s="167"/>
      <c r="R130" s="168">
        <f>SUM(R131:R163)</f>
        <v>11.150651180000001</v>
      </c>
      <c r="S130" s="167"/>
      <c r="T130" s="169">
        <f>SUM(T131:T163)</f>
        <v>0</v>
      </c>
      <c r="AR130" s="170" t="s">
        <v>75</v>
      </c>
      <c r="AT130" s="171" t="s">
        <v>69</v>
      </c>
      <c r="AU130" s="171" t="s">
        <v>75</v>
      </c>
      <c r="AY130" s="170" t="s">
        <v>126</v>
      </c>
      <c r="BK130" s="172">
        <f>SUM(BK131:BK163)</f>
        <v>0</v>
      </c>
    </row>
    <row r="131" spans="2:65" s="1" customFormat="1" ht="36" customHeight="1">
      <c r="B131" s="34"/>
      <c r="C131" s="175" t="s">
        <v>190</v>
      </c>
      <c r="D131" s="175" t="s">
        <v>128</v>
      </c>
      <c r="E131" s="176" t="s">
        <v>191</v>
      </c>
      <c r="F131" s="177" t="s">
        <v>192</v>
      </c>
      <c r="G131" s="178" t="s">
        <v>131</v>
      </c>
      <c r="H131" s="179">
        <v>0.63</v>
      </c>
      <c r="I131" s="180"/>
      <c r="J131" s="181">
        <f>ROUND(I131*H131,2)</f>
        <v>0</v>
      </c>
      <c r="K131" s="177" t="s">
        <v>132</v>
      </c>
      <c r="L131" s="38"/>
      <c r="M131" s="182" t="s">
        <v>19</v>
      </c>
      <c r="N131" s="183" t="s">
        <v>41</v>
      </c>
      <c r="O131" s="63"/>
      <c r="P131" s="184">
        <f>O131*H131</f>
        <v>0</v>
      </c>
      <c r="Q131" s="184">
        <v>1.8774999999999999</v>
      </c>
      <c r="R131" s="184">
        <f>Q131*H131</f>
        <v>1.182825</v>
      </c>
      <c r="S131" s="184">
        <v>0</v>
      </c>
      <c r="T131" s="185">
        <f>S131*H131</f>
        <v>0</v>
      </c>
      <c r="AR131" s="186" t="s">
        <v>133</v>
      </c>
      <c r="AT131" s="186" t="s">
        <v>128</v>
      </c>
      <c r="AU131" s="186" t="s">
        <v>77</v>
      </c>
      <c r="AY131" s="17" t="s">
        <v>126</v>
      </c>
      <c r="BE131" s="187">
        <f>IF(N131="základní",J131,0)</f>
        <v>0</v>
      </c>
      <c r="BF131" s="187">
        <f>IF(N131="snížená",J131,0)</f>
        <v>0</v>
      </c>
      <c r="BG131" s="187">
        <f>IF(N131="zákl. přenesená",J131,0)</f>
        <v>0</v>
      </c>
      <c r="BH131" s="187">
        <f>IF(N131="sníž. přenesená",J131,0)</f>
        <v>0</v>
      </c>
      <c r="BI131" s="187">
        <f>IF(N131="nulová",J131,0)</f>
        <v>0</v>
      </c>
      <c r="BJ131" s="17" t="s">
        <v>75</v>
      </c>
      <c r="BK131" s="187">
        <f>ROUND(I131*H131,2)</f>
        <v>0</v>
      </c>
      <c r="BL131" s="17" t="s">
        <v>133</v>
      </c>
      <c r="BM131" s="186" t="s">
        <v>193</v>
      </c>
    </row>
    <row r="132" spans="2:65" s="12" customFormat="1" ht="11.25">
      <c r="B132" s="188"/>
      <c r="C132" s="189"/>
      <c r="D132" s="190" t="s">
        <v>135</v>
      </c>
      <c r="E132" s="191" t="s">
        <v>19</v>
      </c>
      <c r="F132" s="192" t="s">
        <v>194</v>
      </c>
      <c r="G132" s="189"/>
      <c r="H132" s="191" t="s">
        <v>19</v>
      </c>
      <c r="I132" s="193"/>
      <c r="J132" s="189"/>
      <c r="K132" s="189"/>
      <c r="L132" s="194"/>
      <c r="M132" s="195"/>
      <c r="N132" s="196"/>
      <c r="O132" s="196"/>
      <c r="P132" s="196"/>
      <c r="Q132" s="196"/>
      <c r="R132" s="196"/>
      <c r="S132" s="196"/>
      <c r="T132" s="197"/>
      <c r="AT132" s="198" t="s">
        <v>135</v>
      </c>
      <c r="AU132" s="198" t="s">
        <v>77</v>
      </c>
      <c r="AV132" s="12" t="s">
        <v>75</v>
      </c>
      <c r="AW132" s="12" t="s">
        <v>32</v>
      </c>
      <c r="AX132" s="12" t="s">
        <v>70</v>
      </c>
      <c r="AY132" s="198" t="s">
        <v>126</v>
      </c>
    </row>
    <row r="133" spans="2:65" s="13" customFormat="1" ht="11.25">
      <c r="B133" s="199"/>
      <c r="C133" s="200"/>
      <c r="D133" s="190" t="s">
        <v>135</v>
      </c>
      <c r="E133" s="201" t="s">
        <v>19</v>
      </c>
      <c r="F133" s="202" t="s">
        <v>195</v>
      </c>
      <c r="G133" s="200"/>
      <c r="H133" s="203">
        <v>0.63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135</v>
      </c>
      <c r="AU133" s="209" t="s">
        <v>77</v>
      </c>
      <c r="AV133" s="13" t="s">
        <v>77</v>
      </c>
      <c r="AW133" s="13" t="s">
        <v>32</v>
      </c>
      <c r="AX133" s="13" t="s">
        <v>75</v>
      </c>
      <c r="AY133" s="209" t="s">
        <v>126</v>
      </c>
    </row>
    <row r="134" spans="2:65" s="1" customFormat="1" ht="36" customHeight="1">
      <c r="B134" s="34"/>
      <c r="C134" s="175" t="s">
        <v>196</v>
      </c>
      <c r="D134" s="175" t="s">
        <v>128</v>
      </c>
      <c r="E134" s="176" t="s">
        <v>197</v>
      </c>
      <c r="F134" s="177" t="s">
        <v>198</v>
      </c>
      <c r="G134" s="178" t="s">
        <v>131</v>
      </c>
      <c r="H134" s="179">
        <v>2.1</v>
      </c>
      <c r="I134" s="180"/>
      <c r="J134" s="181">
        <f>ROUND(I134*H134,2)</f>
        <v>0</v>
      </c>
      <c r="K134" s="177" t="s">
        <v>132</v>
      </c>
      <c r="L134" s="38"/>
      <c r="M134" s="182" t="s">
        <v>19</v>
      </c>
      <c r="N134" s="183" t="s">
        <v>41</v>
      </c>
      <c r="O134" s="63"/>
      <c r="P134" s="184">
        <f>O134*H134</f>
        <v>0</v>
      </c>
      <c r="Q134" s="184">
        <v>1.8774999999999999</v>
      </c>
      <c r="R134" s="184">
        <f>Q134*H134</f>
        <v>3.9427500000000002</v>
      </c>
      <c r="S134" s="184">
        <v>0</v>
      </c>
      <c r="T134" s="185">
        <f>S134*H134</f>
        <v>0</v>
      </c>
      <c r="AR134" s="186" t="s">
        <v>133</v>
      </c>
      <c r="AT134" s="186" t="s">
        <v>128</v>
      </c>
      <c r="AU134" s="186" t="s">
        <v>77</v>
      </c>
      <c r="AY134" s="17" t="s">
        <v>126</v>
      </c>
      <c r="BE134" s="187">
        <f>IF(N134="základní",J134,0)</f>
        <v>0</v>
      </c>
      <c r="BF134" s="187">
        <f>IF(N134="snížená",J134,0)</f>
        <v>0</v>
      </c>
      <c r="BG134" s="187">
        <f>IF(N134="zákl. přenesená",J134,0)</f>
        <v>0</v>
      </c>
      <c r="BH134" s="187">
        <f>IF(N134="sníž. přenesená",J134,0)</f>
        <v>0</v>
      </c>
      <c r="BI134" s="187">
        <f>IF(N134="nulová",J134,0)</f>
        <v>0</v>
      </c>
      <c r="BJ134" s="17" t="s">
        <v>75</v>
      </c>
      <c r="BK134" s="187">
        <f>ROUND(I134*H134,2)</f>
        <v>0</v>
      </c>
      <c r="BL134" s="17" t="s">
        <v>133</v>
      </c>
      <c r="BM134" s="186" t="s">
        <v>199</v>
      </c>
    </row>
    <row r="135" spans="2:65" s="12" customFormat="1" ht="11.25">
      <c r="B135" s="188"/>
      <c r="C135" s="189"/>
      <c r="D135" s="190" t="s">
        <v>135</v>
      </c>
      <c r="E135" s="191" t="s">
        <v>19</v>
      </c>
      <c r="F135" s="192" t="s">
        <v>200</v>
      </c>
      <c r="G135" s="189"/>
      <c r="H135" s="191" t="s">
        <v>19</v>
      </c>
      <c r="I135" s="193"/>
      <c r="J135" s="189"/>
      <c r="K135" s="189"/>
      <c r="L135" s="194"/>
      <c r="M135" s="195"/>
      <c r="N135" s="196"/>
      <c r="O135" s="196"/>
      <c r="P135" s="196"/>
      <c r="Q135" s="196"/>
      <c r="R135" s="196"/>
      <c r="S135" s="196"/>
      <c r="T135" s="197"/>
      <c r="AT135" s="198" t="s">
        <v>135</v>
      </c>
      <c r="AU135" s="198" t="s">
        <v>77</v>
      </c>
      <c r="AV135" s="12" t="s">
        <v>75</v>
      </c>
      <c r="AW135" s="12" t="s">
        <v>32</v>
      </c>
      <c r="AX135" s="12" t="s">
        <v>70</v>
      </c>
      <c r="AY135" s="198" t="s">
        <v>126</v>
      </c>
    </row>
    <row r="136" spans="2:65" s="13" customFormat="1" ht="11.25">
      <c r="B136" s="199"/>
      <c r="C136" s="200"/>
      <c r="D136" s="190" t="s">
        <v>135</v>
      </c>
      <c r="E136" s="201" t="s">
        <v>19</v>
      </c>
      <c r="F136" s="202" t="s">
        <v>201</v>
      </c>
      <c r="G136" s="200"/>
      <c r="H136" s="203">
        <v>2.1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135</v>
      </c>
      <c r="AU136" s="209" t="s">
        <v>77</v>
      </c>
      <c r="AV136" s="13" t="s">
        <v>77</v>
      </c>
      <c r="AW136" s="13" t="s">
        <v>32</v>
      </c>
      <c r="AX136" s="13" t="s">
        <v>75</v>
      </c>
      <c r="AY136" s="209" t="s">
        <v>126</v>
      </c>
    </row>
    <row r="137" spans="2:65" s="1" customFormat="1" ht="36" customHeight="1">
      <c r="B137" s="34"/>
      <c r="C137" s="175" t="s">
        <v>202</v>
      </c>
      <c r="D137" s="175" t="s">
        <v>128</v>
      </c>
      <c r="E137" s="176" t="s">
        <v>203</v>
      </c>
      <c r="F137" s="177" t="s">
        <v>204</v>
      </c>
      <c r="G137" s="178" t="s">
        <v>205</v>
      </c>
      <c r="H137" s="179">
        <v>1</v>
      </c>
      <c r="I137" s="180"/>
      <c r="J137" s="181">
        <f>ROUND(I137*H137,2)</f>
        <v>0</v>
      </c>
      <c r="K137" s="177" t="s">
        <v>132</v>
      </c>
      <c r="L137" s="38"/>
      <c r="M137" s="182" t="s">
        <v>19</v>
      </c>
      <c r="N137" s="183" t="s">
        <v>41</v>
      </c>
      <c r="O137" s="63"/>
      <c r="P137" s="184">
        <f>O137*H137</f>
        <v>0</v>
      </c>
      <c r="Q137" s="184">
        <v>3.9629999999999999E-2</v>
      </c>
      <c r="R137" s="184">
        <f>Q137*H137</f>
        <v>3.9629999999999999E-2</v>
      </c>
      <c r="S137" s="184">
        <v>0</v>
      </c>
      <c r="T137" s="185">
        <f>S137*H137</f>
        <v>0</v>
      </c>
      <c r="AR137" s="186" t="s">
        <v>133</v>
      </c>
      <c r="AT137" s="186" t="s">
        <v>128</v>
      </c>
      <c r="AU137" s="186" t="s">
        <v>77</v>
      </c>
      <c r="AY137" s="17" t="s">
        <v>126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7" t="s">
        <v>75</v>
      </c>
      <c r="BK137" s="187">
        <f>ROUND(I137*H137,2)</f>
        <v>0</v>
      </c>
      <c r="BL137" s="17" t="s">
        <v>133</v>
      </c>
      <c r="BM137" s="186" t="s">
        <v>206</v>
      </c>
    </row>
    <row r="138" spans="2:65" s="12" customFormat="1" ht="11.25">
      <c r="B138" s="188"/>
      <c r="C138" s="189"/>
      <c r="D138" s="190" t="s">
        <v>135</v>
      </c>
      <c r="E138" s="191" t="s">
        <v>19</v>
      </c>
      <c r="F138" s="192" t="s">
        <v>207</v>
      </c>
      <c r="G138" s="189"/>
      <c r="H138" s="191" t="s">
        <v>19</v>
      </c>
      <c r="I138" s="193"/>
      <c r="J138" s="189"/>
      <c r="K138" s="189"/>
      <c r="L138" s="194"/>
      <c r="M138" s="195"/>
      <c r="N138" s="196"/>
      <c r="O138" s="196"/>
      <c r="P138" s="196"/>
      <c r="Q138" s="196"/>
      <c r="R138" s="196"/>
      <c r="S138" s="196"/>
      <c r="T138" s="197"/>
      <c r="AT138" s="198" t="s">
        <v>135</v>
      </c>
      <c r="AU138" s="198" t="s">
        <v>77</v>
      </c>
      <c r="AV138" s="12" t="s">
        <v>75</v>
      </c>
      <c r="AW138" s="12" t="s">
        <v>32</v>
      </c>
      <c r="AX138" s="12" t="s">
        <v>70</v>
      </c>
      <c r="AY138" s="198" t="s">
        <v>126</v>
      </c>
    </row>
    <row r="139" spans="2:65" s="13" customFormat="1" ht="11.25">
      <c r="B139" s="199"/>
      <c r="C139" s="200"/>
      <c r="D139" s="190" t="s">
        <v>135</v>
      </c>
      <c r="E139" s="201" t="s">
        <v>19</v>
      </c>
      <c r="F139" s="202" t="s">
        <v>75</v>
      </c>
      <c r="G139" s="200"/>
      <c r="H139" s="203">
        <v>1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135</v>
      </c>
      <c r="AU139" s="209" t="s">
        <v>77</v>
      </c>
      <c r="AV139" s="13" t="s">
        <v>77</v>
      </c>
      <c r="AW139" s="13" t="s">
        <v>32</v>
      </c>
      <c r="AX139" s="13" t="s">
        <v>75</v>
      </c>
      <c r="AY139" s="209" t="s">
        <v>126</v>
      </c>
    </row>
    <row r="140" spans="2:65" s="1" customFormat="1" ht="24" customHeight="1">
      <c r="B140" s="34"/>
      <c r="C140" s="175" t="s">
        <v>8</v>
      </c>
      <c r="D140" s="175" t="s">
        <v>128</v>
      </c>
      <c r="E140" s="176" t="s">
        <v>208</v>
      </c>
      <c r="F140" s="177" t="s">
        <v>209</v>
      </c>
      <c r="G140" s="178" t="s">
        <v>210</v>
      </c>
      <c r="H140" s="179">
        <v>0.66600000000000004</v>
      </c>
      <c r="I140" s="180"/>
      <c r="J140" s="181">
        <f>ROUND(I140*H140,2)</f>
        <v>0</v>
      </c>
      <c r="K140" s="177" t="s">
        <v>132</v>
      </c>
      <c r="L140" s="38"/>
      <c r="M140" s="182" t="s">
        <v>19</v>
      </c>
      <c r="N140" s="183" t="s">
        <v>41</v>
      </c>
      <c r="O140" s="63"/>
      <c r="P140" s="184">
        <f>O140*H140</f>
        <v>0</v>
      </c>
      <c r="Q140" s="184">
        <v>1.0900000000000001</v>
      </c>
      <c r="R140" s="184">
        <f>Q140*H140</f>
        <v>0.72594000000000014</v>
      </c>
      <c r="S140" s="184">
        <v>0</v>
      </c>
      <c r="T140" s="185">
        <f>S140*H140</f>
        <v>0</v>
      </c>
      <c r="AR140" s="186" t="s">
        <v>133</v>
      </c>
      <c r="AT140" s="186" t="s">
        <v>128</v>
      </c>
      <c r="AU140" s="186" t="s">
        <v>77</v>
      </c>
      <c r="AY140" s="17" t="s">
        <v>126</v>
      </c>
      <c r="BE140" s="187">
        <f>IF(N140="základní",J140,0)</f>
        <v>0</v>
      </c>
      <c r="BF140" s="187">
        <f>IF(N140="snížená",J140,0)</f>
        <v>0</v>
      </c>
      <c r="BG140" s="187">
        <f>IF(N140="zákl. přenesená",J140,0)</f>
        <v>0</v>
      </c>
      <c r="BH140" s="187">
        <f>IF(N140="sníž. přenesená",J140,0)</f>
        <v>0</v>
      </c>
      <c r="BI140" s="187">
        <f>IF(N140="nulová",J140,0)</f>
        <v>0</v>
      </c>
      <c r="BJ140" s="17" t="s">
        <v>75</v>
      </c>
      <c r="BK140" s="187">
        <f>ROUND(I140*H140,2)</f>
        <v>0</v>
      </c>
      <c r="BL140" s="17" t="s">
        <v>133</v>
      </c>
      <c r="BM140" s="186" t="s">
        <v>211</v>
      </c>
    </row>
    <row r="141" spans="2:65" s="12" customFormat="1" ht="11.25">
      <c r="B141" s="188"/>
      <c r="C141" s="189"/>
      <c r="D141" s="190" t="s">
        <v>135</v>
      </c>
      <c r="E141" s="191" t="s">
        <v>19</v>
      </c>
      <c r="F141" s="192" t="s">
        <v>212</v>
      </c>
      <c r="G141" s="189"/>
      <c r="H141" s="191" t="s">
        <v>19</v>
      </c>
      <c r="I141" s="193"/>
      <c r="J141" s="189"/>
      <c r="K141" s="189"/>
      <c r="L141" s="194"/>
      <c r="M141" s="195"/>
      <c r="N141" s="196"/>
      <c r="O141" s="196"/>
      <c r="P141" s="196"/>
      <c r="Q141" s="196"/>
      <c r="R141" s="196"/>
      <c r="S141" s="196"/>
      <c r="T141" s="197"/>
      <c r="AT141" s="198" t="s">
        <v>135</v>
      </c>
      <c r="AU141" s="198" t="s">
        <v>77</v>
      </c>
      <c r="AV141" s="12" t="s">
        <v>75</v>
      </c>
      <c r="AW141" s="12" t="s">
        <v>32</v>
      </c>
      <c r="AX141" s="12" t="s">
        <v>70</v>
      </c>
      <c r="AY141" s="198" t="s">
        <v>126</v>
      </c>
    </row>
    <row r="142" spans="2:65" s="13" customFormat="1" ht="11.25">
      <c r="B142" s="199"/>
      <c r="C142" s="200"/>
      <c r="D142" s="190" t="s">
        <v>135</v>
      </c>
      <c r="E142" s="201" t="s">
        <v>19</v>
      </c>
      <c r="F142" s="202" t="s">
        <v>213</v>
      </c>
      <c r="G142" s="200"/>
      <c r="H142" s="203">
        <v>0.29299999999999998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135</v>
      </c>
      <c r="AU142" s="209" t="s">
        <v>77</v>
      </c>
      <c r="AV142" s="13" t="s">
        <v>77</v>
      </c>
      <c r="AW142" s="13" t="s">
        <v>32</v>
      </c>
      <c r="AX142" s="13" t="s">
        <v>70</v>
      </c>
      <c r="AY142" s="209" t="s">
        <v>126</v>
      </c>
    </row>
    <row r="143" spans="2:65" s="12" customFormat="1" ht="22.5">
      <c r="B143" s="188"/>
      <c r="C143" s="189"/>
      <c r="D143" s="190" t="s">
        <v>135</v>
      </c>
      <c r="E143" s="191" t="s">
        <v>19</v>
      </c>
      <c r="F143" s="192" t="s">
        <v>214</v>
      </c>
      <c r="G143" s="189"/>
      <c r="H143" s="191" t="s">
        <v>19</v>
      </c>
      <c r="I143" s="193"/>
      <c r="J143" s="189"/>
      <c r="K143" s="189"/>
      <c r="L143" s="194"/>
      <c r="M143" s="195"/>
      <c r="N143" s="196"/>
      <c r="O143" s="196"/>
      <c r="P143" s="196"/>
      <c r="Q143" s="196"/>
      <c r="R143" s="196"/>
      <c r="S143" s="196"/>
      <c r="T143" s="197"/>
      <c r="AT143" s="198" t="s">
        <v>135</v>
      </c>
      <c r="AU143" s="198" t="s">
        <v>77</v>
      </c>
      <c r="AV143" s="12" t="s">
        <v>75</v>
      </c>
      <c r="AW143" s="12" t="s">
        <v>32</v>
      </c>
      <c r="AX143" s="12" t="s">
        <v>70</v>
      </c>
      <c r="AY143" s="198" t="s">
        <v>126</v>
      </c>
    </row>
    <row r="144" spans="2:65" s="13" customFormat="1" ht="11.25">
      <c r="B144" s="199"/>
      <c r="C144" s="200"/>
      <c r="D144" s="190" t="s">
        <v>135</v>
      </c>
      <c r="E144" s="201" t="s">
        <v>19</v>
      </c>
      <c r="F144" s="202" t="s">
        <v>215</v>
      </c>
      <c r="G144" s="200"/>
      <c r="H144" s="203">
        <v>0.373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135</v>
      </c>
      <c r="AU144" s="209" t="s">
        <v>77</v>
      </c>
      <c r="AV144" s="13" t="s">
        <v>77</v>
      </c>
      <c r="AW144" s="13" t="s">
        <v>32</v>
      </c>
      <c r="AX144" s="13" t="s">
        <v>70</v>
      </c>
      <c r="AY144" s="209" t="s">
        <v>126</v>
      </c>
    </row>
    <row r="145" spans="2:65" s="14" customFormat="1" ht="11.25">
      <c r="B145" s="212"/>
      <c r="C145" s="213"/>
      <c r="D145" s="190" t="s">
        <v>135</v>
      </c>
      <c r="E145" s="214" t="s">
        <v>19</v>
      </c>
      <c r="F145" s="215" t="s">
        <v>216</v>
      </c>
      <c r="G145" s="213"/>
      <c r="H145" s="216">
        <v>0.66600000000000004</v>
      </c>
      <c r="I145" s="217"/>
      <c r="J145" s="213"/>
      <c r="K145" s="213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135</v>
      </c>
      <c r="AU145" s="222" t="s">
        <v>77</v>
      </c>
      <c r="AV145" s="14" t="s">
        <v>133</v>
      </c>
      <c r="AW145" s="14" t="s">
        <v>32</v>
      </c>
      <c r="AX145" s="14" t="s">
        <v>75</v>
      </c>
      <c r="AY145" s="222" t="s">
        <v>126</v>
      </c>
    </row>
    <row r="146" spans="2:65" s="1" customFormat="1" ht="36" customHeight="1">
      <c r="B146" s="34"/>
      <c r="C146" s="175" t="s">
        <v>217</v>
      </c>
      <c r="D146" s="175" t="s">
        <v>128</v>
      </c>
      <c r="E146" s="176" t="s">
        <v>218</v>
      </c>
      <c r="F146" s="177" t="s">
        <v>219</v>
      </c>
      <c r="G146" s="178" t="s">
        <v>131</v>
      </c>
      <c r="H146" s="179">
        <v>0.33500000000000002</v>
      </c>
      <c r="I146" s="180"/>
      <c r="J146" s="181">
        <f>ROUND(I146*H146,2)</f>
        <v>0</v>
      </c>
      <c r="K146" s="177" t="s">
        <v>132</v>
      </c>
      <c r="L146" s="38"/>
      <c r="M146" s="182" t="s">
        <v>19</v>
      </c>
      <c r="N146" s="183" t="s">
        <v>41</v>
      </c>
      <c r="O146" s="63"/>
      <c r="P146" s="184">
        <f>O146*H146</f>
        <v>0</v>
      </c>
      <c r="Q146" s="184">
        <v>2.45329</v>
      </c>
      <c r="R146" s="184">
        <f>Q146*H146</f>
        <v>0.82185215</v>
      </c>
      <c r="S146" s="184">
        <v>0</v>
      </c>
      <c r="T146" s="185">
        <f>S146*H146</f>
        <v>0</v>
      </c>
      <c r="AR146" s="186" t="s">
        <v>133</v>
      </c>
      <c r="AT146" s="186" t="s">
        <v>128</v>
      </c>
      <c r="AU146" s="186" t="s">
        <v>77</v>
      </c>
      <c r="AY146" s="17" t="s">
        <v>126</v>
      </c>
      <c r="BE146" s="187">
        <f>IF(N146="základní",J146,0)</f>
        <v>0</v>
      </c>
      <c r="BF146" s="187">
        <f>IF(N146="snížená",J146,0)</f>
        <v>0</v>
      </c>
      <c r="BG146" s="187">
        <f>IF(N146="zákl. přenesená",J146,0)</f>
        <v>0</v>
      </c>
      <c r="BH146" s="187">
        <f>IF(N146="sníž. přenesená",J146,0)</f>
        <v>0</v>
      </c>
      <c r="BI146" s="187">
        <f>IF(N146="nulová",J146,0)</f>
        <v>0</v>
      </c>
      <c r="BJ146" s="17" t="s">
        <v>75</v>
      </c>
      <c r="BK146" s="187">
        <f>ROUND(I146*H146,2)</f>
        <v>0</v>
      </c>
      <c r="BL146" s="17" t="s">
        <v>133</v>
      </c>
      <c r="BM146" s="186" t="s">
        <v>220</v>
      </c>
    </row>
    <row r="147" spans="2:65" s="13" customFormat="1" ht="11.25">
      <c r="B147" s="199"/>
      <c r="C147" s="200"/>
      <c r="D147" s="190" t="s">
        <v>135</v>
      </c>
      <c r="E147" s="201" t="s">
        <v>19</v>
      </c>
      <c r="F147" s="202" t="s">
        <v>221</v>
      </c>
      <c r="G147" s="200"/>
      <c r="H147" s="203">
        <v>0.33500000000000002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135</v>
      </c>
      <c r="AU147" s="209" t="s">
        <v>77</v>
      </c>
      <c r="AV147" s="13" t="s">
        <v>77</v>
      </c>
      <c r="AW147" s="13" t="s">
        <v>32</v>
      </c>
      <c r="AX147" s="13" t="s">
        <v>75</v>
      </c>
      <c r="AY147" s="209" t="s">
        <v>126</v>
      </c>
    </row>
    <row r="148" spans="2:65" s="1" customFormat="1" ht="24" customHeight="1">
      <c r="B148" s="34"/>
      <c r="C148" s="175" t="s">
        <v>222</v>
      </c>
      <c r="D148" s="175" t="s">
        <v>128</v>
      </c>
      <c r="E148" s="176" t="s">
        <v>223</v>
      </c>
      <c r="F148" s="177" t="s">
        <v>224</v>
      </c>
      <c r="G148" s="178" t="s">
        <v>225</v>
      </c>
      <c r="H148" s="179">
        <v>3.5</v>
      </c>
      <c r="I148" s="180"/>
      <c r="J148" s="181">
        <f>ROUND(I148*H148,2)</f>
        <v>0</v>
      </c>
      <c r="K148" s="177" t="s">
        <v>132</v>
      </c>
      <c r="L148" s="38"/>
      <c r="M148" s="182" t="s">
        <v>19</v>
      </c>
      <c r="N148" s="183" t="s">
        <v>41</v>
      </c>
      <c r="O148" s="63"/>
      <c r="P148" s="184">
        <f>O148*H148</f>
        <v>0</v>
      </c>
      <c r="Q148" s="184">
        <v>0.29757</v>
      </c>
      <c r="R148" s="184">
        <f>Q148*H148</f>
        <v>1.0414950000000001</v>
      </c>
      <c r="S148" s="184">
        <v>0</v>
      </c>
      <c r="T148" s="185">
        <f>S148*H148</f>
        <v>0</v>
      </c>
      <c r="AR148" s="186" t="s">
        <v>133</v>
      </c>
      <c r="AT148" s="186" t="s">
        <v>128</v>
      </c>
      <c r="AU148" s="186" t="s">
        <v>77</v>
      </c>
      <c r="AY148" s="17" t="s">
        <v>126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7" t="s">
        <v>75</v>
      </c>
      <c r="BK148" s="187">
        <f>ROUND(I148*H148,2)</f>
        <v>0</v>
      </c>
      <c r="BL148" s="17" t="s">
        <v>133</v>
      </c>
      <c r="BM148" s="186" t="s">
        <v>226</v>
      </c>
    </row>
    <row r="149" spans="2:65" s="1" customFormat="1" ht="16.5" customHeight="1">
      <c r="B149" s="34"/>
      <c r="C149" s="223" t="s">
        <v>227</v>
      </c>
      <c r="D149" s="223" t="s">
        <v>228</v>
      </c>
      <c r="E149" s="224" t="s">
        <v>229</v>
      </c>
      <c r="F149" s="225" t="s">
        <v>230</v>
      </c>
      <c r="G149" s="226" t="s">
        <v>205</v>
      </c>
      <c r="H149" s="227">
        <v>22</v>
      </c>
      <c r="I149" s="228"/>
      <c r="J149" s="229">
        <f>ROUND(I149*H149,2)</f>
        <v>0</v>
      </c>
      <c r="K149" s="225" t="s">
        <v>132</v>
      </c>
      <c r="L149" s="230"/>
      <c r="M149" s="231" t="s">
        <v>19</v>
      </c>
      <c r="N149" s="232" t="s">
        <v>41</v>
      </c>
      <c r="O149" s="63"/>
      <c r="P149" s="184">
        <f>O149*H149</f>
        <v>0</v>
      </c>
      <c r="Q149" s="184">
        <v>6.3E-2</v>
      </c>
      <c r="R149" s="184">
        <f>Q149*H149</f>
        <v>1.3860000000000001</v>
      </c>
      <c r="S149" s="184">
        <v>0</v>
      </c>
      <c r="T149" s="185">
        <f>S149*H149</f>
        <v>0</v>
      </c>
      <c r="AR149" s="186" t="s">
        <v>165</v>
      </c>
      <c r="AT149" s="186" t="s">
        <v>228</v>
      </c>
      <c r="AU149" s="186" t="s">
        <v>77</v>
      </c>
      <c r="AY149" s="17" t="s">
        <v>126</v>
      </c>
      <c r="BE149" s="187">
        <f>IF(N149="základní",J149,0)</f>
        <v>0</v>
      </c>
      <c r="BF149" s="187">
        <f>IF(N149="snížená",J149,0)</f>
        <v>0</v>
      </c>
      <c r="BG149" s="187">
        <f>IF(N149="zákl. přenesená",J149,0)</f>
        <v>0</v>
      </c>
      <c r="BH149" s="187">
        <f>IF(N149="sníž. přenesená",J149,0)</f>
        <v>0</v>
      </c>
      <c r="BI149" s="187">
        <f>IF(N149="nulová",J149,0)</f>
        <v>0</v>
      </c>
      <c r="BJ149" s="17" t="s">
        <v>75</v>
      </c>
      <c r="BK149" s="187">
        <f>ROUND(I149*H149,2)</f>
        <v>0</v>
      </c>
      <c r="BL149" s="17" t="s">
        <v>133</v>
      </c>
      <c r="BM149" s="186" t="s">
        <v>231</v>
      </c>
    </row>
    <row r="150" spans="2:65" s="1" customFormat="1" ht="36" customHeight="1">
      <c r="B150" s="34"/>
      <c r="C150" s="175" t="s">
        <v>232</v>
      </c>
      <c r="D150" s="175" t="s">
        <v>128</v>
      </c>
      <c r="E150" s="176" t="s">
        <v>233</v>
      </c>
      <c r="F150" s="177" t="s">
        <v>234</v>
      </c>
      <c r="G150" s="178" t="s">
        <v>185</v>
      </c>
      <c r="H150" s="179">
        <v>10.615</v>
      </c>
      <c r="I150" s="180"/>
      <c r="J150" s="181">
        <f>ROUND(I150*H150,2)</f>
        <v>0</v>
      </c>
      <c r="K150" s="177" t="s">
        <v>132</v>
      </c>
      <c r="L150" s="38"/>
      <c r="M150" s="182" t="s">
        <v>19</v>
      </c>
      <c r="N150" s="183" t="s">
        <v>41</v>
      </c>
      <c r="O150" s="63"/>
      <c r="P150" s="184">
        <f>O150*H150</f>
        <v>0</v>
      </c>
      <c r="Q150" s="184">
        <v>0.10324999999999999</v>
      </c>
      <c r="R150" s="184">
        <f>Q150*H150</f>
        <v>1.0959987499999999</v>
      </c>
      <c r="S150" s="184">
        <v>0</v>
      </c>
      <c r="T150" s="185">
        <f>S150*H150</f>
        <v>0</v>
      </c>
      <c r="AR150" s="186" t="s">
        <v>133</v>
      </c>
      <c r="AT150" s="186" t="s">
        <v>128</v>
      </c>
      <c r="AU150" s="186" t="s">
        <v>77</v>
      </c>
      <c r="AY150" s="17" t="s">
        <v>126</v>
      </c>
      <c r="BE150" s="187">
        <f>IF(N150="základní",J150,0)</f>
        <v>0</v>
      </c>
      <c r="BF150" s="187">
        <f>IF(N150="snížená",J150,0)</f>
        <v>0</v>
      </c>
      <c r="BG150" s="187">
        <f>IF(N150="zákl. přenesená",J150,0)</f>
        <v>0</v>
      </c>
      <c r="BH150" s="187">
        <f>IF(N150="sníž. přenesená",J150,0)</f>
        <v>0</v>
      </c>
      <c r="BI150" s="187">
        <f>IF(N150="nulová",J150,0)</f>
        <v>0</v>
      </c>
      <c r="BJ150" s="17" t="s">
        <v>75</v>
      </c>
      <c r="BK150" s="187">
        <f>ROUND(I150*H150,2)</f>
        <v>0</v>
      </c>
      <c r="BL150" s="17" t="s">
        <v>133</v>
      </c>
      <c r="BM150" s="186" t="s">
        <v>235</v>
      </c>
    </row>
    <row r="151" spans="2:65" s="12" customFormat="1" ht="11.25">
      <c r="B151" s="188"/>
      <c r="C151" s="189"/>
      <c r="D151" s="190" t="s">
        <v>135</v>
      </c>
      <c r="E151" s="191" t="s">
        <v>19</v>
      </c>
      <c r="F151" s="192" t="s">
        <v>200</v>
      </c>
      <c r="G151" s="189"/>
      <c r="H151" s="191" t="s">
        <v>19</v>
      </c>
      <c r="I151" s="193"/>
      <c r="J151" s="189"/>
      <c r="K151" s="189"/>
      <c r="L151" s="194"/>
      <c r="M151" s="195"/>
      <c r="N151" s="196"/>
      <c r="O151" s="196"/>
      <c r="P151" s="196"/>
      <c r="Q151" s="196"/>
      <c r="R151" s="196"/>
      <c r="S151" s="196"/>
      <c r="T151" s="197"/>
      <c r="AT151" s="198" t="s">
        <v>135</v>
      </c>
      <c r="AU151" s="198" t="s">
        <v>77</v>
      </c>
      <c r="AV151" s="12" t="s">
        <v>75</v>
      </c>
      <c r="AW151" s="12" t="s">
        <v>32</v>
      </c>
      <c r="AX151" s="12" t="s">
        <v>70</v>
      </c>
      <c r="AY151" s="198" t="s">
        <v>126</v>
      </c>
    </row>
    <row r="152" spans="2:65" s="13" customFormat="1" ht="11.25">
      <c r="B152" s="199"/>
      <c r="C152" s="200"/>
      <c r="D152" s="190" t="s">
        <v>135</v>
      </c>
      <c r="E152" s="201" t="s">
        <v>19</v>
      </c>
      <c r="F152" s="202" t="s">
        <v>236</v>
      </c>
      <c r="G152" s="200"/>
      <c r="H152" s="203">
        <v>10.615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135</v>
      </c>
      <c r="AU152" s="209" t="s">
        <v>77</v>
      </c>
      <c r="AV152" s="13" t="s">
        <v>77</v>
      </c>
      <c r="AW152" s="13" t="s">
        <v>32</v>
      </c>
      <c r="AX152" s="13" t="s">
        <v>75</v>
      </c>
      <c r="AY152" s="209" t="s">
        <v>126</v>
      </c>
    </row>
    <row r="153" spans="2:65" s="1" customFormat="1" ht="24" customHeight="1">
      <c r="B153" s="34"/>
      <c r="C153" s="175" t="s">
        <v>237</v>
      </c>
      <c r="D153" s="175" t="s">
        <v>128</v>
      </c>
      <c r="E153" s="176" t="s">
        <v>238</v>
      </c>
      <c r="F153" s="177" t="s">
        <v>239</v>
      </c>
      <c r="G153" s="178" t="s">
        <v>225</v>
      </c>
      <c r="H153" s="179">
        <v>7.65</v>
      </c>
      <c r="I153" s="180"/>
      <c r="J153" s="181">
        <f>ROUND(I153*H153,2)</f>
        <v>0</v>
      </c>
      <c r="K153" s="177" t="s">
        <v>132</v>
      </c>
      <c r="L153" s="38"/>
      <c r="M153" s="182" t="s">
        <v>19</v>
      </c>
      <c r="N153" s="183" t="s">
        <v>41</v>
      </c>
      <c r="O153" s="63"/>
      <c r="P153" s="184">
        <f>O153*H153</f>
        <v>0</v>
      </c>
      <c r="Q153" s="184">
        <v>1.2E-4</v>
      </c>
      <c r="R153" s="184">
        <f>Q153*H153</f>
        <v>9.1800000000000009E-4</v>
      </c>
      <c r="S153" s="184">
        <v>0</v>
      </c>
      <c r="T153" s="185">
        <f>S153*H153</f>
        <v>0</v>
      </c>
      <c r="AR153" s="186" t="s">
        <v>133</v>
      </c>
      <c r="AT153" s="186" t="s">
        <v>128</v>
      </c>
      <c r="AU153" s="186" t="s">
        <v>77</v>
      </c>
      <c r="AY153" s="17" t="s">
        <v>126</v>
      </c>
      <c r="BE153" s="187">
        <f>IF(N153="základní",J153,0)</f>
        <v>0</v>
      </c>
      <c r="BF153" s="187">
        <f>IF(N153="snížená",J153,0)</f>
        <v>0</v>
      </c>
      <c r="BG153" s="187">
        <f>IF(N153="zákl. přenesená",J153,0)</f>
        <v>0</v>
      </c>
      <c r="BH153" s="187">
        <f>IF(N153="sníž. přenesená",J153,0)</f>
        <v>0</v>
      </c>
      <c r="BI153" s="187">
        <f>IF(N153="nulová",J153,0)</f>
        <v>0</v>
      </c>
      <c r="BJ153" s="17" t="s">
        <v>75</v>
      </c>
      <c r="BK153" s="187">
        <f>ROUND(I153*H153,2)</f>
        <v>0</v>
      </c>
      <c r="BL153" s="17" t="s">
        <v>133</v>
      </c>
      <c r="BM153" s="186" t="s">
        <v>240</v>
      </c>
    </row>
    <row r="154" spans="2:65" s="13" customFormat="1" ht="11.25">
      <c r="B154" s="199"/>
      <c r="C154" s="200"/>
      <c r="D154" s="190" t="s">
        <v>135</v>
      </c>
      <c r="E154" s="201" t="s">
        <v>19</v>
      </c>
      <c r="F154" s="202" t="s">
        <v>241</v>
      </c>
      <c r="G154" s="200"/>
      <c r="H154" s="203">
        <v>7.65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135</v>
      </c>
      <c r="AU154" s="209" t="s">
        <v>77</v>
      </c>
      <c r="AV154" s="13" t="s">
        <v>77</v>
      </c>
      <c r="AW154" s="13" t="s">
        <v>32</v>
      </c>
      <c r="AX154" s="13" t="s">
        <v>75</v>
      </c>
      <c r="AY154" s="209" t="s">
        <v>126</v>
      </c>
    </row>
    <row r="155" spans="2:65" s="1" customFormat="1" ht="24" customHeight="1">
      <c r="B155" s="34"/>
      <c r="C155" s="175" t="s">
        <v>7</v>
      </c>
      <c r="D155" s="175" t="s">
        <v>128</v>
      </c>
      <c r="E155" s="176" t="s">
        <v>242</v>
      </c>
      <c r="F155" s="177" t="s">
        <v>243</v>
      </c>
      <c r="G155" s="178" t="s">
        <v>185</v>
      </c>
      <c r="H155" s="179">
        <v>0.3</v>
      </c>
      <c r="I155" s="180"/>
      <c r="J155" s="181">
        <f>ROUND(I155*H155,2)</f>
        <v>0</v>
      </c>
      <c r="K155" s="177" t="s">
        <v>132</v>
      </c>
      <c r="L155" s="38"/>
      <c r="M155" s="182" t="s">
        <v>19</v>
      </c>
      <c r="N155" s="183" t="s">
        <v>41</v>
      </c>
      <c r="O155" s="63"/>
      <c r="P155" s="184">
        <f>O155*H155</f>
        <v>0</v>
      </c>
      <c r="Q155" s="184">
        <v>0.25364999999999999</v>
      </c>
      <c r="R155" s="184">
        <f>Q155*H155</f>
        <v>7.6094999999999996E-2</v>
      </c>
      <c r="S155" s="184">
        <v>0</v>
      </c>
      <c r="T155" s="185">
        <f>S155*H155</f>
        <v>0</v>
      </c>
      <c r="AR155" s="186" t="s">
        <v>133</v>
      </c>
      <c r="AT155" s="186" t="s">
        <v>128</v>
      </c>
      <c r="AU155" s="186" t="s">
        <v>77</v>
      </c>
      <c r="AY155" s="17" t="s">
        <v>126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7" t="s">
        <v>75</v>
      </c>
      <c r="BK155" s="187">
        <f>ROUND(I155*H155,2)</f>
        <v>0</v>
      </c>
      <c r="BL155" s="17" t="s">
        <v>133</v>
      </c>
      <c r="BM155" s="186" t="s">
        <v>244</v>
      </c>
    </row>
    <row r="156" spans="2:65" s="12" customFormat="1" ht="11.25">
      <c r="B156" s="188"/>
      <c r="C156" s="189"/>
      <c r="D156" s="190" t="s">
        <v>135</v>
      </c>
      <c r="E156" s="191" t="s">
        <v>19</v>
      </c>
      <c r="F156" s="192" t="s">
        <v>245</v>
      </c>
      <c r="G156" s="189"/>
      <c r="H156" s="191" t="s">
        <v>19</v>
      </c>
      <c r="I156" s="193"/>
      <c r="J156" s="189"/>
      <c r="K156" s="189"/>
      <c r="L156" s="194"/>
      <c r="M156" s="195"/>
      <c r="N156" s="196"/>
      <c r="O156" s="196"/>
      <c r="P156" s="196"/>
      <c r="Q156" s="196"/>
      <c r="R156" s="196"/>
      <c r="S156" s="196"/>
      <c r="T156" s="197"/>
      <c r="AT156" s="198" t="s">
        <v>135</v>
      </c>
      <c r="AU156" s="198" t="s">
        <v>77</v>
      </c>
      <c r="AV156" s="12" t="s">
        <v>75</v>
      </c>
      <c r="AW156" s="12" t="s">
        <v>32</v>
      </c>
      <c r="AX156" s="12" t="s">
        <v>70</v>
      </c>
      <c r="AY156" s="198" t="s">
        <v>126</v>
      </c>
    </row>
    <row r="157" spans="2:65" s="13" customFormat="1" ht="11.25">
      <c r="B157" s="199"/>
      <c r="C157" s="200"/>
      <c r="D157" s="190" t="s">
        <v>135</v>
      </c>
      <c r="E157" s="201" t="s">
        <v>19</v>
      </c>
      <c r="F157" s="202" t="s">
        <v>246</v>
      </c>
      <c r="G157" s="200"/>
      <c r="H157" s="203">
        <v>0.3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135</v>
      </c>
      <c r="AU157" s="209" t="s">
        <v>77</v>
      </c>
      <c r="AV157" s="13" t="s">
        <v>77</v>
      </c>
      <c r="AW157" s="13" t="s">
        <v>32</v>
      </c>
      <c r="AX157" s="13" t="s">
        <v>75</v>
      </c>
      <c r="AY157" s="209" t="s">
        <v>126</v>
      </c>
    </row>
    <row r="158" spans="2:65" s="1" customFormat="1" ht="36" customHeight="1">
      <c r="B158" s="34"/>
      <c r="C158" s="175" t="s">
        <v>247</v>
      </c>
      <c r="D158" s="175" t="s">
        <v>128</v>
      </c>
      <c r="E158" s="176" t="s">
        <v>248</v>
      </c>
      <c r="F158" s="177" t="s">
        <v>249</v>
      </c>
      <c r="G158" s="178" t="s">
        <v>185</v>
      </c>
      <c r="H158" s="179">
        <v>2.3660000000000001</v>
      </c>
      <c r="I158" s="180"/>
      <c r="J158" s="181">
        <f>ROUND(I158*H158,2)</f>
        <v>0</v>
      </c>
      <c r="K158" s="177" t="s">
        <v>132</v>
      </c>
      <c r="L158" s="38"/>
      <c r="M158" s="182" t="s">
        <v>19</v>
      </c>
      <c r="N158" s="183" t="s">
        <v>41</v>
      </c>
      <c r="O158" s="63"/>
      <c r="P158" s="184">
        <f>O158*H158</f>
        <v>0</v>
      </c>
      <c r="Q158" s="184">
        <v>0.17818000000000001</v>
      </c>
      <c r="R158" s="184">
        <f>Q158*H158</f>
        <v>0.42157388000000001</v>
      </c>
      <c r="S158" s="184">
        <v>0</v>
      </c>
      <c r="T158" s="185">
        <f>S158*H158</f>
        <v>0</v>
      </c>
      <c r="AR158" s="186" t="s">
        <v>133</v>
      </c>
      <c r="AT158" s="186" t="s">
        <v>128</v>
      </c>
      <c r="AU158" s="186" t="s">
        <v>77</v>
      </c>
      <c r="AY158" s="17" t="s">
        <v>126</v>
      </c>
      <c r="BE158" s="187">
        <f>IF(N158="základní",J158,0)</f>
        <v>0</v>
      </c>
      <c r="BF158" s="187">
        <f>IF(N158="snížená",J158,0)</f>
        <v>0</v>
      </c>
      <c r="BG158" s="187">
        <f>IF(N158="zákl. přenesená",J158,0)</f>
        <v>0</v>
      </c>
      <c r="BH158" s="187">
        <f>IF(N158="sníž. přenesená",J158,0)</f>
        <v>0</v>
      </c>
      <c r="BI158" s="187">
        <f>IF(N158="nulová",J158,0)</f>
        <v>0</v>
      </c>
      <c r="BJ158" s="17" t="s">
        <v>75</v>
      </c>
      <c r="BK158" s="187">
        <f>ROUND(I158*H158,2)</f>
        <v>0</v>
      </c>
      <c r="BL158" s="17" t="s">
        <v>133</v>
      </c>
      <c r="BM158" s="186" t="s">
        <v>250</v>
      </c>
    </row>
    <row r="159" spans="2:65" s="12" customFormat="1" ht="11.25">
      <c r="B159" s="188"/>
      <c r="C159" s="189"/>
      <c r="D159" s="190" t="s">
        <v>135</v>
      </c>
      <c r="E159" s="191" t="s">
        <v>19</v>
      </c>
      <c r="F159" s="192" t="s">
        <v>251</v>
      </c>
      <c r="G159" s="189"/>
      <c r="H159" s="191" t="s">
        <v>19</v>
      </c>
      <c r="I159" s="193"/>
      <c r="J159" s="189"/>
      <c r="K159" s="189"/>
      <c r="L159" s="194"/>
      <c r="M159" s="195"/>
      <c r="N159" s="196"/>
      <c r="O159" s="196"/>
      <c r="P159" s="196"/>
      <c r="Q159" s="196"/>
      <c r="R159" s="196"/>
      <c r="S159" s="196"/>
      <c r="T159" s="197"/>
      <c r="AT159" s="198" t="s">
        <v>135</v>
      </c>
      <c r="AU159" s="198" t="s">
        <v>77</v>
      </c>
      <c r="AV159" s="12" t="s">
        <v>75</v>
      </c>
      <c r="AW159" s="12" t="s">
        <v>32</v>
      </c>
      <c r="AX159" s="12" t="s">
        <v>70</v>
      </c>
      <c r="AY159" s="198" t="s">
        <v>126</v>
      </c>
    </row>
    <row r="160" spans="2:65" s="13" customFormat="1" ht="11.25">
      <c r="B160" s="199"/>
      <c r="C160" s="200"/>
      <c r="D160" s="190" t="s">
        <v>135</v>
      </c>
      <c r="E160" s="201" t="s">
        <v>19</v>
      </c>
      <c r="F160" s="202" t="s">
        <v>252</v>
      </c>
      <c r="G160" s="200"/>
      <c r="H160" s="203">
        <v>2.3660000000000001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135</v>
      </c>
      <c r="AU160" s="209" t="s">
        <v>77</v>
      </c>
      <c r="AV160" s="13" t="s">
        <v>77</v>
      </c>
      <c r="AW160" s="13" t="s">
        <v>32</v>
      </c>
      <c r="AX160" s="13" t="s">
        <v>75</v>
      </c>
      <c r="AY160" s="209" t="s">
        <v>126</v>
      </c>
    </row>
    <row r="161" spans="2:65" s="1" customFormat="1" ht="36" customHeight="1">
      <c r="B161" s="34"/>
      <c r="C161" s="175" t="s">
        <v>253</v>
      </c>
      <c r="D161" s="175" t="s">
        <v>128</v>
      </c>
      <c r="E161" s="176" t="s">
        <v>254</v>
      </c>
      <c r="F161" s="177" t="s">
        <v>255</v>
      </c>
      <c r="G161" s="178" t="s">
        <v>185</v>
      </c>
      <c r="H161" s="179">
        <v>2.3980000000000001</v>
      </c>
      <c r="I161" s="180"/>
      <c r="J161" s="181">
        <f>ROUND(I161*H161,2)</f>
        <v>0</v>
      </c>
      <c r="K161" s="177" t="s">
        <v>132</v>
      </c>
      <c r="L161" s="38"/>
      <c r="M161" s="182" t="s">
        <v>19</v>
      </c>
      <c r="N161" s="183" t="s">
        <v>41</v>
      </c>
      <c r="O161" s="63"/>
      <c r="P161" s="184">
        <f>O161*H161</f>
        <v>0</v>
      </c>
      <c r="Q161" s="184">
        <v>0.17330000000000001</v>
      </c>
      <c r="R161" s="184">
        <f>Q161*H161</f>
        <v>0.41557340000000004</v>
      </c>
      <c r="S161" s="184">
        <v>0</v>
      </c>
      <c r="T161" s="185">
        <f>S161*H161</f>
        <v>0</v>
      </c>
      <c r="AR161" s="186" t="s">
        <v>133</v>
      </c>
      <c r="AT161" s="186" t="s">
        <v>128</v>
      </c>
      <c r="AU161" s="186" t="s">
        <v>77</v>
      </c>
      <c r="AY161" s="17" t="s">
        <v>126</v>
      </c>
      <c r="BE161" s="187">
        <f>IF(N161="základní",J161,0)</f>
        <v>0</v>
      </c>
      <c r="BF161" s="187">
        <f>IF(N161="snížená",J161,0)</f>
        <v>0</v>
      </c>
      <c r="BG161" s="187">
        <f>IF(N161="zákl. přenesená",J161,0)</f>
        <v>0</v>
      </c>
      <c r="BH161" s="187">
        <f>IF(N161="sníž. přenesená",J161,0)</f>
        <v>0</v>
      </c>
      <c r="BI161" s="187">
        <f>IF(N161="nulová",J161,0)</f>
        <v>0</v>
      </c>
      <c r="BJ161" s="17" t="s">
        <v>75</v>
      </c>
      <c r="BK161" s="187">
        <f>ROUND(I161*H161,2)</f>
        <v>0</v>
      </c>
      <c r="BL161" s="17" t="s">
        <v>133</v>
      </c>
      <c r="BM161" s="186" t="s">
        <v>256</v>
      </c>
    </row>
    <row r="162" spans="2:65" s="12" customFormat="1" ht="11.25">
      <c r="B162" s="188"/>
      <c r="C162" s="189"/>
      <c r="D162" s="190" t="s">
        <v>135</v>
      </c>
      <c r="E162" s="191" t="s">
        <v>19</v>
      </c>
      <c r="F162" s="192" t="s">
        <v>257</v>
      </c>
      <c r="G162" s="189"/>
      <c r="H162" s="191" t="s">
        <v>19</v>
      </c>
      <c r="I162" s="193"/>
      <c r="J162" s="189"/>
      <c r="K162" s="189"/>
      <c r="L162" s="194"/>
      <c r="M162" s="195"/>
      <c r="N162" s="196"/>
      <c r="O162" s="196"/>
      <c r="P162" s="196"/>
      <c r="Q162" s="196"/>
      <c r="R162" s="196"/>
      <c r="S162" s="196"/>
      <c r="T162" s="197"/>
      <c r="AT162" s="198" t="s">
        <v>135</v>
      </c>
      <c r="AU162" s="198" t="s">
        <v>77</v>
      </c>
      <c r="AV162" s="12" t="s">
        <v>75</v>
      </c>
      <c r="AW162" s="12" t="s">
        <v>32</v>
      </c>
      <c r="AX162" s="12" t="s">
        <v>70</v>
      </c>
      <c r="AY162" s="198" t="s">
        <v>126</v>
      </c>
    </row>
    <row r="163" spans="2:65" s="13" customFormat="1" ht="11.25">
      <c r="B163" s="199"/>
      <c r="C163" s="200"/>
      <c r="D163" s="190" t="s">
        <v>135</v>
      </c>
      <c r="E163" s="201" t="s">
        <v>19</v>
      </c>
      <c r="F163" s="202" t="s">
        <v>258</v>
      </c>
      <c r="G163" s="200"/>
      <c r="H163" s="203">
        <v>2.3980000000000001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135</v>
      </c>
      <c r="AU163" s="209" t="s">
        <v>77</v>
      </c>
      <c r="AV163" s="13" t="s">
        <v>77</v>
      </c>
      <c r="AW163" s="13" t="s">
        <v>32</v>
      </c>
      <c r="AX163" s="13" t="s">
        <v>75</v>
      </c>
      <c r="AY163" s="209" t="s">
        <v>126</v>
      </c>
    </row>
    <row r="164" spans="2:65" s="11" customFormat="1" ht="22.9" customHeight="1">
      <c r="B164" s="159"/>
      <c r="C164" s="160"/>
      <c r="D164" s="161" t="s">
        <v>69</v>
      </c>
      <c r="E164" s="173" t="s">
        <v>133</v>
      </c>
      <c r="F164" s="173" t="s">
        <v>259</v>
      </c>
      <c r="G164" s="160"/>
      <c r="H164" s="160"/>
      <c r="I164" s="163"/>
      <c r="J164" s="174">
        <f>BK164</f>
        <v>0</v>
      </c>
      <c r="K164" s="160"/>
      <c r="L164" s="165"/>
      <c r="M164" s="166"/>
      <c r="N164" s="167"/>
      <c r="O164" s="167"/>
      <c r="P164" s="168">
        <f>SUM(P165:P176)</f>
        <v>0</v>
      </c>
      <c r="Q164" s="167"/>
      <c r="R164" s="168">
        <f>SUM(R165:R176)</f>
        <v>1.2236549999999999</v>
      </c>
      <c r="S164" s="167"/>
      <c r="T164" s="169">
        <f>SUM(T165:T176)</f>
        <v>0</v>
      </c>
      <c r="AR164" s="170" t="s">
        <v>75</v>
      </c>
      <c r="AT164" s="171" t="s">
        <v>69</v>
      </c>
      <c r="AU164" s="171" t="s">
        <v>75</v>
      </c>
      <c r="AY164" s="170" t="s">
        <v>126</v>
      </c>
      <c r="BK164" s="172">
        <f>SUM(BK165:BK176)</f>
        <v>0</v>
      </c>
    </row>
    <row r="165" spans="2:65" s="1" customFormat="1" ht="96" customHeight="1">
      <c r="B165" s="34"/>
      <c r="C165" s="175" t="s">
        <v>260</v>
      </c>
      <c r="D165" s="175" t="s">
        <v>128</v>
      </c>
      <c r="E165" s="176" t="s">
        <v>261</v>
      </c>
      <c r="F165" s="177" t="s">
        <v>262</v>
      </c>
      <c r="G165" s="178" t="s">
        <v>185</v>
      </c>
      <c r="H165" s="179">
        <v>2.5</v>
      </c>
      <c r="I165" s="180"/>
      <c r="J165" s="181">
        <f>ROUND(I165*H165,2)</f>
        <v>0</v>
      </c>
      <c r="K165" s="177" t="s">
        <v>132</v>
      </c>
      <c r="L165" s="38"/>
      <c r="M165" s="182" t="s">
        <v>19</v>
      </c>
      <c r="N165" s="183" t="s">
        <v>41</v>
      </c>
      <c r="O165" s="63"/>
      <c r="P165" s="184">
        <f>O165*H165</f>
        <v>0</v>
      </c>
      <c r="Q165" s="184">
        <v>9.58E-3</v>
      </c>
      <c r="R165" s="184">
        <f>Q165*H165</f>
        <v>2.3949999999999999E-2</v>
      </c>
      <c r="S165" s="184">
        <v>0</v>
      </c>
      <c r="T165" s="185">
        <f>S165*H165</f>
        <v>0</v>
      </c>
      <c r="AR165" s="186" t="s">
        <v>133</v>
      </c>
      <c r="AT165" s="186" t="s">
        <v>128</v>
      </c>
      <c r="AU165" s="186" t="s">
        <v>77</v>
      </c>
      <c r="AY165" s="17" t="s">
        <v>126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7" t="s">
        <v>75</v>
      </c>
      <c r="BK165" s="187">
        <f>ROUND(I165*H165,2)</f>
        <v>0</v>
      </c>
      <c r="BL165" s="17" t="s">
        <v>133</v>
      </c>
      <c r="BM165" s="186" t="s">
        <v>263</v>
      </c>
    </row>
    <row r="166" spans="2:65" s="12" customFormat="1" ht="11.25">
      <c r="B166" s="188"/>
      <c r="C166" s="189"/>
      <c r="D166" s="190" t="s">
        <v>135</v>
      </c>
      <c r="E166" s="191" t="s">
        <v>19</v>
      </c>
      <c r="F166" s="192" t="s">
        <v>264</v>
      </c>
      <c r="G166" s="189"/>
      <c r="H166" s="191" t="s">
        <v>19</v>
      </c>
      <c r="I166" s="193"/>
      <c r="J166" s="189"/>
      <c r="K166" s="189"/>
      <c r="L166" s="194"/>
      <c r="M166" s="195"/>
      <c r="N166" s="196"/>
      <c r="O166" s="196"/>
      <c r="P166" s="196"/>
      <c r="Q166" s="196"/>
      <c r="R166" s="196"/>
      <c r="S166" s="196"/>
      <c r="T166" s="197"/>
      <c r="AT166" s="198" t="s">
        <v>135</v>
      </c>
      <c r="AU166" s="198" t="s">
        <v>77</v>
      </c>
      <c r="AV166" s="12" t="s">
        <v>75</v>
      </c>
      <c r="AW166" s="12" t="s">
        <v>32</v>
      </c>
      <c r="AX166" s="12" t="s">
        <v>70</v>
      </c>
      <c r="AY166" s="198" t="s">
        <v>126</v>
      </c>
    </row>
    <row r="167" spans="2:65" s="13" customFormat="1" ht="11.25">
      <c r="B167" s="199"/>
      <c r="C167" s="200"/>
      <c r="D167" s="190" t="s">
        <v>135</v>
      </c>
      <c r="E167" s="201" t="s">
        <v>19</v>
      </c>
      <c r="F167" s="202" t="s">
        <v>265</v>
      </c>
      <c r="G167" s="200"/>
      <c r="H167" s="203">
        <v>2.5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135</v>
      </c>
      <c r="AU167" s="209" t="s">
        <v>77</v>
      </c>
      <c r="AV167" s="13" t="s">
        <v>77</v>
      </c>
      <c r="AW167" s="13" t="s">
        <v>32</v>
      </c>
      <c r="AX167" s="13" t="s">
        <v>75</v>
      </c>
      <c r="AY167" s="209" t="s">
        <v>126</v>
      </c>
    </row>
    <row r="168" spans="2:65" s="1" customFormat="1" ht="36" customHeight="1">
      <c r="B168" s="34"/>
      <c r="C168" s="175" t="s">
        <v>266</v>
      </c>
      <c r="D168" s="175" t="s">
        <v>128</v>
      </c>
      <c r="E168" s="176" t="s">
        <v>267</v>
      </c>
      <c r="F168" s="177" t="s">
        <v>268</v>
      </c>
      <c r="G168" s="178" t="s">
        <v>185</v>
      </c>
      <c r="H168" s="179">
        <v>2.5</v>
      </c>
      <c r="I168" s="180"/>
      <c r="J168" s="181">
        <f>ROUND(I168*H168,2)</f>
        <v>0</v>
      </c>
      <c r="K168" s="177" t="s">
        <v>132</v>
      </c>
      <c r="L168" s="38"/>
      <c r="M168" s="182" t="s">
        <v>19</v>
      </c>
      <c r="N168" s="183" t="s">
        <v>41</v>
      </c>
      <c r="O168" s="63"/>
      <c r="P168" s="184">
        <f>O168*H168</f>
        <v>0</v>
      </c>
      <c r="Q168" s="184">
        <v>8.0999999999999996E-4</v>
      </c>
      <c r="R168" s="184">
        <f>Q168*H168</f>
        <v>2.0249999999999999E-3</v>
      </c>
      <c r="S168" s="184">
        <v>0</v>
      </c>
      <c r="T168" s="185">
        <f>S168*H168</f>
        <v>0</v>
      </c>
      <c r="AR168" s="186" t="s">
        <v>133</v>
      </c>
      <c r="AT168" s="186" t="s">
        <v>128</v>
      </c>
      <c r="AU168" s="186" t="s">
        <v>77</v>
      </c>
      <c r="AY168" s="17" t="s">
        <v>126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7" t="s">
        <v>75</v>
      </c>
      <c r="BK168" s="187">
        <f>ROUND(I168*H168,2)</f>
        <v>0</v>
      </c>
      <c r="BL168" s="17" t="s">
        <v>133</v>
      </c>
      <c r="BM168" s="186" t="s">
        <v>269</v>
      </c>
    </row>
    <row r="169" spans="2:65" s="1" customFormat="1" ht="36" customHeight="1">
      <c r="B169" s="34"/>
      <c r="C169" s="175" t="s">
        <v>270</v>
      </c>
      <c r="D169" s="175" t="s">
        <v>128</v>
      </c>
      <c r="E169" s="176" t="s">
        <v>271</v>
      </c>
      <c r="F169" s="177" t="s">
        <v>272</v>
      </c>
      <c r="G169" s="178" t="s">
        <v>185</v>
      </c>
      <c r="H169" s="179">
        <v>2.5</v>
      </c>
      <c r="I169" s="180"/>
      <c r="J169" s="181">
        <f>ROUND(I169*H169,2)</f>
        <v>0</v>
      </c>
      <c r="K169" s="177" t="s">
        <v>132</v>
      </c>
      <c r="L169" s="38"/>
      <c r="M169" s="182" t="s">
        <v>19</v>
      </c>
      <c r="N169" s="183" t="s">
        <v>41</v>
      </c>
      <c r="O169" s="63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AR169" s="186" t="s">
        <v>133</v>
      </c>
      <c r="AT169" s="186" t="s">
        <v>128</v>
      </c>
      <c r="AU169" s="186" t="s">
        <v>77</v>
      </c>
      <c r="AY169" s="17" t="s">
        <v>126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7" t="s">
        <v>75</v>
      </c>
      <c r="BK169" s="187">
        <f>ROUND(I169*H169,2)</f>
        <v>0</v>
      </c>
      <c r="BL169" s="17" t="s">
        <v>133</v>
      </c>
      <c r="BM169" s="186" t="s">
        <v>273</v>
      </c>
    </row>
    <row r="170" spans="2:65" s="1" customFormat="1" ht="24" customHeight="1">
      <c r="B170" s="34"/>
      <c r="C170" s="175" t="s">
        <v>274</v>
      </c>
      <c r="D170" s="175" t="s">
        <v>128</v>
      </c>
      <c r="E170" s="176" t="s">
        <v>275</v>
      </c>
      <c r="F170" s="177" t="s">
        <v>276</v>
      </c>
      <c r="G170" s="178" t="s">
        <v>185</v>
      </c>
      <c r="H170" s="179">
        <v>2.5</v>
      </c>
      <c r="I170" s="180"/>
      <c r="J170" s="181">
        <f>ROUND(I170*H170,2)</f>
        <v>0</v>
      </c>
      <c r="K170" s="177" t="s">
        <v>19</v>
      </c>
      <c r="L170" s="38"/>
      <c r="M170" s="182" t="s">
        <v>19</v>
      </c>
      <c r="N170" s="183" t="s">
        <v>41</v>
      </c>
      <c r="O170" s="63"/>
      <c r="P170" s="184">
        <f>O170*H170</f>
        <v>0</v>
      </c>
      <c r="Q170" s="184">
        <v>0.33</v>
      </c>
      <c r="R170" s="184">
        <f>Q170*H170</f>
        <v>0.82500000000000007</v>
      </c>
      <c r="S170" s="184">
        <v>0</v>
      </c>
      <c r="T170" s="185">
        <f>S170*H170</f>
        <v>0</v>
      </c>
      <c r="AR170" s="186" t="s">
        <v>133</v>
      </c>
      <c r="AT170" s="186" t="s">
        <v>128</v>
      </c>
      <c r="AU170" s="186" t="s">
        <v>77</v>
      </c>
      <c r="AY170" s="17" t="s">
        <v>126</v>
      </c>
      <c r="BE170" s="187">
        <f>IF(N170="základní",J170,0)</f>
        <v>0</v>
      </c>
      <c r="BF170" s="187">
        <f>IF(N170="snížená",J170,0)</f>
        <v>0</v>
      </c>
      <c r="BG170" s="187">
        <f>IF(N170="zákl. přenesená",J170,0)</f>
        <v>0</v>
      </c>
      <c r="BH170" s="187">
        <f>IF(N170="sníž. přenesená",J170,0)</f>
        <v>0</v>
      </c>
      <c r="BI170" s="187">
        <f>IF(N170="nulová",J170,0)</f>
        <v>0</v>
      </c>
      <c r="BJ170" s="17" t="s">
        <v>75</v>
      </c>
      <c r="BK170" s="187">
        <f>ROUND(I170*H170,2)</f>
        <v>0</v>
      </c>
      <c r="BL170" s="17" t="s">
        <v>133</v>
      </c>
      <c r="BM170" s="186" t="s">
        <v>277</v>
      </c>
    </row>
    <row r="171" spans="2:65" s="1" customFormat="1" ht="36" customHeight="1">
      <c r="B171" s="34"/>
      <c r="C171" s="175" t="s">
        <v>278</v>
      </c>
      <c r="D171" s="175" t="s">
        <v>128</v>
      </c>
      <c r="E171" s="176" t="s">
        <v>279</v>
      </c>
      <c r="F171" s="177" t="s">
        <v>280</v>
      </c>
      <c r="G171" s="178" t="s">
        <v>205</v>
      </c>
      <c r="H171" s="179">
        <v>6</v>
      </c>
      <c r="I171" s="180"/>
      <c r="J171" s="181">
        <f>ROUND(I171*H171,2)</f>
        <v>0</v>
      </c>
      <c r="K171" s="177" t="s">
        <v>132</v>
      </c>
      <c r="L171" s="38"/>
      <c r="M171" s="182" t="s">
        <v>19</v>
      </c>
      <c r="N171" s="183" t="s">
        <v>41</v>
      </c>
      <c r="O171" s="63"/>
      <c r="P171" s="184">
        <f>O171*H171</f>
        <v>0</v>
      </c>
      <c r="Q171" s="184">
        <v>2.2780000000000002E-2</v>
      </c>
      <c r="R171" s="184">
        <f>Q171*H171</f>
        <v>0.13668000000000002</v>
      </c>
      <c r="S171" s="184">
        <v>0</v>
      </c>
      <c r="T171" s="185">
        <f>S171*H171</f>
        <v>0</v>
      </c>
      <c r="AR171" s="186" t="s">
        <v>133</v>
      </c>
      <c r="AT171" s="186" t="s">
        <v>128</v>
      </c>
      <c r="AU171" s="186" t="s">
        <v>77</v>
      </c>
      <c r="AY171" s="17" t="s">
        <v>126</v>
      </c>
      <c r="BE171" s="187">
        <f>IF(N171="základní",J171,0)</f>
        <v>0</v>
      </c>
      <c r="BF171" s="187">
        <f>IF(N171="snížená",J171,0)</f>
        <v>0</v>
      </c>
      <c r="BG171" s="187">
        <f>IF(N171="zákl. přenesená",J171,0)</f>
        <v>0</v>
      </c>
      <c r="BH171" s="187">
        <f>IF(N171="sníž. přenesená",J171,0)</f>
        <v>0</v>
      </c>
      <c r="BI171" s="187">
        <f>IF(N171="nulová",J171,0)</f>
        <v>0</v>
      </c>
      <c r="BJ171" s="17" t="s">
        <v>75</v>
      </c>
      <c r="BK171" s="187">
        <f>ROUND(I171*H171,2)</f>
        <v>0</v>
      </c>
      <c r="BL171" s="17" t="s">
        <v>133</v>
      </c>
      <c r="BM171" s="186" t="s">
        <v>281</v>
      </c>
    </row>
    <row r="172" spans="2:65" s="12" customFormat="1" ht="11.25">
      <c r="B172" s="188"/>
      <c r="C172" s="189"/>
      <c r="D172" s="190" t="s">
        <v>135</v>
      </c>
      <c r="E172" s="191" t="s">
        <v>19</v>
      </c>
      <c r="F172" s="192" t="s">
        <v>282</v>
      </c>
      <c r="G172" s="189"/>
      <c r="H172" s="191" t="s">
        <v>19</v>
      </c>
      <c r="I172" s="193"/>
      <c r="J172" s="189"/>
      <c r="K172" s="189"/>
      <c r="L172" s="194"/>
      <c r="M172" s="195"/>
      <c r="N172" s="196"/>
      <c r="O172" s="196"/>
      <c r="P172" s="196"/>
      <c r="Q172" s="196"/>
      <c r="R172" s="196"/>
      <c r="S172" s="196"/>
      <c r="T172" s="197"/>
      <c r="AT172" s="198" t="s">
        <v>135</v>
      </c>
      <c r="AU172" s="198" t="s">
        <v>77</v>
      </c>
      <c r="AV172" s="12" t="s">
        <v>75</v>
      </c>
      <c r="AW172" s="12" t="s">
        <v>32</v>
      </c>
      <c r="AX172" s="12" t="s">
        <v>70</v>
      </c>
      <c r="AY172" s="198" t="s">
        <v>126</v>
      </c>
    </row>
    <row r="173" spans="2:65" s="13" customFormat="1" ht="11.25">
      <c r="B173" s="199"/>
      <c r="C173" s="200"/>
      <c r="D173" s="190" t="s">
        <v>135</v>
      </c>
      <c r="E173" s="201" t="s">
        <v>19</v>
      </c>
      <c r="F173" s="202" t="s">
        <v>283</v>
      </c>
      <c r="G173" s="200"/>
      <c r="H173" s="203">
        <v>6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135</v>
      </c>
      <c r="AU173" s="209" t="s">
        <v>77</v>
      </c>
      <c r="AV173" s="13" t="s">
        <v>77</v>
      </c>
      <c r="AW173" s="13" t="s">
        <v>32</v>
      </c>
      <c r="AX173" s="13" t="s">
        <v>75</v>
      </c>
      <c r="AY173" s="209" t="s">
        <v>126</v>
      </c>
    </row>
    <row r="174" spans="2:65" s="1" customFormat="1" ht="36" customHeight="1">
      <c r="B174" s="34"/>
      <c r="C174" s="175" t="s">
        <v>284</v>
      </c>
      <c r="D174" s="175" t="s">
        <v>128</v>
      </c>
      <c r="E174" s="176" t="s">
        <v>285</v>
      </c>
      <c r="F174" s="177" t="s">
        <v>286</v>
      </c>
      <c r="G174" s="178" t="s">
        <v>205</v>
      </c>
      <c r="H174" s="179">
        <v>4</v>
      </c>
      <c r="I174" s="180"/>
      <c r="J174" s="181">
        <f>ROUND(I174*H174,2)</f>
        <v>0</v>
      </c>
      <c r="K174" s="177" t="s">
        <v>132</v>
      </c>
      <c r="L174" s="38"/>
      <c r="M174" s="182" t="s">
        <v>19</v>
      </c>
      <c r="N174" s="183" t="s">
        <v>41</v>
      </c>
      <c r="O174" s="63"/>
      <c r="P174" s="184">
        <f>O174*H174</f>
        <v>0</v>
      </c>
      <c r="Q174" s="184">
        <v>5.8999999999999997E-2</v>
      </c>
      <c r="R174" s="184">
        <f>Q174*H174</f>
        <v>0.23599999999999999</v>
      </c>
      <c r="S174" s="184">
        <v>0</v>
      </c>
      <c r="T174" s="185">
        <f>S174*H174</f>
        <v>0</v>
      </c>
      <c r="AR174" s="186" t="s">
        <v>133</v>
      </c>
      <c r="AT174" s="186" t="s">
        <v>128</v>
      </c>
      <c r="AU174" s="186" t="s">
        <v>77</v>
      </c>
      <c r="AY174" s="17" t="s">
        <v>126</v>
      </c>
      <c r="BE174" s="187">
        <f>IF(N174="základní",J174,0)</f>
        <v>0</v>
      </c>
      <c r="BF174" s="187">
        <f>IF(N174="snížená",J174,0)</f>
        <v>0</v>
      </c>
      <c r="BG174" s="187">
        <f>IF(N174="zákl. přenesená",J174,0)</f>
        <v>0</v>
      </c>
      <c r="BH174" s="187">
        <f>IF(N174="sníž. přenesená",J174,0)</f>
        <v>0</v>
      </c>
      <c r="BI174" s="187">
        <f>IF(N174="nulová",J174,0)</f>
        <v>0</v>
      </c>
      <c r="BJ174" s="17" t="s">
        <v>75</v>
      </c>
      <c r="BK174" s="187">
        <f>ROUND(I174*H174,2)</f>
        <v>0</v>
      </c>
      <c r="BL174" s="17" t="s">
        <v>133</v>
      </c>
      <c r="BM174" s="186" t="s">
        <v>287</v>
      </c>
    </row>
    <row r="175" spans="2:65" s="12" customFormat="1" ht="11.25">
      <c r="B175" s="188"/>
      <c r="C175" s="189"/>
      <c r="D175" s="190" t="s">
        <v>135</v>
      </c>
      <c r="E175" s="191" t="s">
        <v>19</v>
      </c>
      <c r="F175" s="192" t="s">
        <v>288</v>
      </c>
      <c r="G175" s="189"/>
      <c r="H175" s="191" t="s">
        <v>19</v>
      </c>
      <c r="I175" s="193"/>
      <c r="J175" s="189"/>
      <c r="K175" s="189"/>
      <c r="L175" s="194"/>
      <c r="M175" s="195"/>
      <c r="N175" s="196"/>
      <c r="O175" s="196"/>
      <c r="P175" s="196"/>
      <c r="Q175" s="196"/>
      <c r="R175" s="196"/>
      <c r="S175" s="196"/>
      <c r="T175" s="197"/>
      <c r="AT175" s="198" t="s">
        <v>135</v>
      </c>
      <c r="AU175" s="198" t="s">
        <v>77</v>
      </c>
      <c r="AV175" s="12" t="s">
        <v>75</v>
      </c>
      <c r="AW175" s="12" t="s">
        <v>32</v>
      </c>
      <c r="AX175" s="12" t="s">
        <v>70</v>
      </c>
      <c r="AY175" s="198" t="s">
        <v>126</v>
      </c>
    </row>
    <row r="176" spans="2:65" s="13" customFormat="1" ht="11.25">
      <c r="B176" s="199"/>
      <c r="C176" s="200"/>
      <c r="D176" s="190" t="s">
        <v>135</v>
      </c>
      <c r="E176" s="201" t="s">
        <v>19</v>
      </c>
      <c r="F176" s="202" t="s">
        <v>289</v>
      </c>
      <c r="G176" s="200"/>
      <c r="H176" s="203">
        <v>4</v>
      </c>
      <c r="I176" s="204"/>
      <c r="J176" s="200"/>
      <c r="K176" s="200"/>
      <c r="L176" s="205"/>
      <c r="M176" s="206"/>
      <c r="N176" s="207"/>
      <c r="O176" s="207"/>
      <c r="P176" s="207"/>
      <c r="Q176" s="207"/>
      <c r="R176" s="207"/>
      <c r="S176" s="207"/>
      <c r="T176" s="208"/>
      <c r="AT176" s="209" t="s">
        <v>135</v>
      </c>
      <c r="AU176" s="209" t="s">
        <v>77</v>
      </c>
      <c r="AV176" s="13" t="s">
        <v>77</v>
      </c>
      <c r="AW176" s="13" t="s">
        <v>32</v>
      </c>
      <c r="AX176" s="13" t="s">
        <v>75</v>
      </c>
      <c r="AY176" s="209" t="s">
        <v>126</v>
      </c>
    </row>
    <row r="177" spans="2:65" s="11" customFormat="1" ht="22.9" customHeight="1">
      <c r="B177" s="159"/>
      <c r="C177" s="160"/>
      <c r="D177" s="161" t="s">
        <v>69</v>
      </c>
      <c r="E177" s="173" t="s">
        <v>151</v>
      </c>
      <c r="F177" s="173" t="s">
        <v>290</v>
      </c>
      <c r="G177" s="160"/>
      <c r="H177" s="160"/>
      <c r="I177" s="163"/>
      <c r="J177" s="174">
        <f>BK177</f>
        <v>0</v>
      </c>
      <c r="K177" s="160"/>
      <c r="L177" s="165"/>
      <c r="M177" s="166"/>
      <c r="N177" s="167"/>
      <c r="O177" s="167"/>
      <c r="P177" s="168">
        <f>SUM(P178:P187)</f>
        <v>0</v>
      </c>
      <c r="Q177" s="167"/>
      <c r="R177" s="168">
        <f>SUM(R178:R187)</f>
        <v>11.11956</v>
      </c>
      <c r="S177" s="167"/>
      <c r="T177" s="169">
        <f>SUM(T178:T187)</f>
        <v>0</v>
      </c>
      <c r="AR177" s="170" t="s">
        <v>75</v>
      </c>
      <c r="AT177" s="171" t="s">
        <v>69</v>
      </c>
      <c r="AU177" s="171" t="s">
        <v>75</v>
      </c>
      <c r="AY177" s="170" t="s">
        <v>126</v>
      </c>
      <c r="BK177" s="172">
        <f>SUM(BK178:BK187)</f>
        <v>0</v>
      </c>
    </row>
    <row r="178" spans="2:65" s="1" customFormat="1" ht="36" customHeight="1">
      <c r="B178" s="34"/>
      <c r="C178" s="175" t="s">
        <v>291</v>
      </c>
      <c r="D178" s="175" t="s">
        <v>128</v>
      </c>
      <c r="E178" s="176" t="s">
        <v>292</v>
      </c>
      <c r="F178" s="177" t="s">
        <v>293</v>
      </c>
      <c r="G178" s="178" t="s">
        <v>185</v>
      </c>
      <c r="H178" s="179">
        <v>38</v>
      </c>
      <c r="I178" s="180"/>
      <c r="J178" s="181">
        <f>ROUND(I178*H178,2)</f>
        <v>0</v>
      </c>
      <c r="K178" s="177" t="s">
        <v>132</v>
      </c>
      <c r="L178" s="38"/>
      <c r="M178" s="182" t="s">
        <v>19</v>
      </c>
      <c r="N178" s="183" t="s">
        <v>41</v>
      </c>
      <c r="O178" s="63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AR178" s="186" t="s">
        <v>133</v>
      </c>
      <c r="AT178" s="186" t="s">
        <v>128</v>
      </c>
      <c r="AU178" s="186" t="s">
        <v>77</v>
      </c>
      <c r="AY178" s="17" t="s">
        <v>126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7" t="s">
        <v>75</v>
      </c>
      <c r="BK178" s="187">
        <f>ROUND(I178*H178,2)</f>
        <v>0</v>
      </c>
      <c r="BL178" s="17" t="s">
        <v>133</v>
      </c>
      <c r="BM178" s="186" t="s">
        <v>294</v>
      </c>
    </row>
    <row r="179" spans="2:65" s="13" customFormat="1" ht="11.25">
      <c r="B179" s="199"/>
      <c r="C179" s="200"/>
      <c r="D179" s="190" t="s">
        <v>135</v>
      </c>
      <c r="E179" s="201" t="s">
        <v>19</v>
      </c>
      <c r="F179" s="202" t="s">
        <v>295</v>
      </c>
      <c r="G179" s="200"/>
      <c r="H179" s="203">
        <v>38</v>
      </c>
      <c r="I179" s="204"/>
      <c r="J179" s="200"/>
      <c r="K179" s="200"/>
      <c r="L179" s="205"/>
      <c r="M179" s="206"/>
      <c r="N179" s="207"/>
      <c r="O179" s="207"/>
      <c r="P179" s="207"/>
      <c r="Q179" s="207"/>
      <c r="R179" s="207"/>
      <c r="S179" s="207"/>
      <c r="T179" s="208"/>
      <c r="AT179" s="209" t="s">
        <v>135</v>
      </c>
      <c r="AU179" s="209" t="s">
        <v>77</v>
      </c>
      <c r="AV179" s="13" t="s">
        <v>77</v>
      </c>
      <c r="AW179" s="13" t="s">
        <v>32</v>
      </c>
      <c r="AX179" s="13" t="s">
        <v>75</v>
      </c>
      <c r="AY179" s="209" t="s">
        <v>126</v>
      </c>
    </row>
    <row r="180" spans="2:65" s="1" customFormat="1" ht="36" customHeight="1">
      <c r="B180" s="34"/>
      <c r="C180" s="175" t="s">
        <v>296</v>
      </c>
      <c r="D180" s="175" t="s">
        <v>128</v>
      </c>
      <c r="E180" s="176" t="s">
        <v>297</v>
      </c>
      <c r="F180" s="177" t="s">
        <v>298</v>
      </c>
      <c r="G180" s="178" t="s">
        <v>185</v>
      </c>
      <c r="H180" s="179">
        <v>38</v>
      </c>
      <c r="I180" s="180"/>
      <c r="J180" s="181">
        <f>ROUND(I180*H180,2)</f>
        <v>0</v>
      </c>
      <c r="K180" s="177" t="s">
        <v>132</v>
      </c>
      <c r="L180" s="38"/>
      <c r="M180" s="182" t="s">
        <v>19</v>
      </c>
      <c r="N180" s="183" t="s">
        <v>41</v>
      </c>
      <c r="O180" s="63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AR180" s="186" t="s">
        <v>133</v>
      </c>
      <c r="AT180" s="186" t="s">
        <v>128</v>
      </c>
      <c r="AU180" s="186" t="s">
        <v>77</v>
      </c>
      <c r="AY180" s="17" t="s">
        <v>126</v>
      </c>
      <c r="BE180" s="187">
        <f>IF(N180="základní",J180,0)</f>
        <v>0</v>
      </c>
      <c r="BF180" s="187">
        <f>IF(N180="snížená",J180,0)</f>
        <v>0</v>
      </c>
      <c r="BG180" s="187">
        <f>IF(N180="zákl. přenesená",J180,0)</f>
        <v>0</v>
      </c>
      <c r="BH180" s="187">
        <f>IF(N180="sníž. přenesená",J180,0)</f>
        <v>0</v>
      </c>
      <c r="BI180" s="187">
        <f>IF(N180="nulová",J180,0)</f>
        <v>0</v>
      </c>
      <c r="BJ180" s="17" t="s">
        <v>75</v>
      </c>
      <c r="BK180" s="187">
        <f>ROUND(I180*H180,2)</f>
        <v>0</v>
      </c>
      <c r="BL180" s="17" t="s">
        <v>133</v>
      </c>
      <c r="BM180" s="186" t="s">
        <v>299</v>
      </c>
    </row>
    <row r="181" spans="2:65" s="13" customFormat="1" ht="11.25">
      <c r="B181" s="199"/>
      <c r="C181" s="200"/>
      <c r="D181" s="190" t="s">
        <v>135</v>
      </c>
      <c r="E181" s="201" t="s">
        <v>19</v>
      </c>
      <c r="F181" s="202" t="s">
        <v>295</v>
      </c>
      <c r="G181" s="200"/>
      <c r="H181" s="203">
        <v>38</v>
      </c>
      <c r="I181" s="204"/>
      <c r="J181" s="200"/>
      <c r="K181" s="200"/>
      <c r="L181" s="205"/>
      <c r="M181" s="206"/>
      <c r="N181" s="207"/>
      <c r="O181" s="207"/>
      <c r="P181" s="207"/>
      <c r="Q181" s="207"/>
      <c r="R181" s="207"/>
      <c r="S181" s="207"/>
      <c r="T181" s="208"/>
      <c r="AT181" s="209" t="s">
        <v>135</v>
      </c>
      <c r="AU181" s="209" t="s">
        <v>77</v>
      </c>
      <c r="AV181" s="13" t="s">
        <v>77</v>
      </c>
      <c r="AW181" s="13" t="s">
        <v>32</v>
      </c>
      <c r="AX181" s="13" t="s">
        <v>75</v>
      </c>
      <c r="AY181" s="209" t="s">
        <v>126</v>
      </c>
    </row>
    <row r="182" spans="2:65" s="1" customFormat="1" ht="24" customHeight="1">
      <c r="B182" s="34"/>
      <c r="C182" s="175" t="s">
        <v>300</v>
      </c>
      <c r="D182" s="175" t="s">
        <v>128</v>
      </c>
      <c r="E182" s="176" t="s">
        <v>301</v>
      </c>
      <c r="F182" s="177" t="s">
        <v>302</v>
      </c>
      <c r="G182" s="178" t="s">
        <v>185</v>
      </c>
      <c r="H182" s="179">
        <v>38</v>
      </c>
      <c r="I182" s="180"/>
      <c r="J182" s="181">
        <f>ROUND(I182*H182,2)</f>
        <v>0</v>
      </c>
      <c r="K182" s="177" t="s">
        <v>132</v>
      </c>
      <c r="L182" s="38"/>
      <c r="M182" s="182" t="s">
        <v>19</v>
      </c>
      <c r="N182" s="183" t="s">
        <v>41</v>
      </c>
      <c r="O182" s="63"/>
      <c r="P182" s="184">
        <f>O182*H182</f>
        <v>0</v>
      </c>
      <c r="Q182" s="184">
        <v>0</v>
      </c>
      <c r="R182" s="184">
        <f>Q182*H182</f>
        <v>0</v>
      </c>
      <c r="S182" s="184">
        <v>0</v>
      </c>
      <c r="T182" s="185">
        <f>S182*H182</f>
        <v>0</v>
      </c>
      <c r="AR182" s="186" t="s">
        <v>133</v>
      </c>
      <c r="AT182" s="186" t="s">
        <v>128</v>
      </c>
      <c r="AU182" s="186" t="s">
        <v>77</v>
      </c>
      <c r="AY182" s="17" t="s">
        <v>126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7" t="s">
        <v>75</v>
      </c>
      <c r="BK182" s="187">
        <f>ROUND(I182*H182,2)</f>
        <v>0</v>
      </c>
      <c r="BL182" s="17" t="s">
        <v>133</v>
      </c>
      <c r="BM182" s="186" t="s">
        <v>303</v>
      </c>
    </row>
    <row r="183" spans="2:65" s="13" customFormat="1" ht="11.25">
      <c r="B183" s="199"/>
      <c r="C183" s="200"/>
      <c r="D183" s="190" t="s">
        <v>135</v>
      </c>
      <c r="E183" s="201" t="s">
        <v>19</v>
      </c>
      <c r="F183" s="202" t="s">
        <v>295</v>
      </c>
      <c r="G183" s="200"/>
      <c r="H183" s="203">
        <v>38</v>
      </c>
      <c r="I183" s="204"/>
      <c r="J183" s="200"/>
      <c r="K183" s="200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135</v>
      </c>
      <c r="AU183" s="209" t="s">
        <v>77</v>
      </c>
      <c r="AV183" s="13" t="s">
        <v>77</v>
      </c>
      <c r="AW183" s="13" t="s">
        <v>32</v>
      </c>
      <c r="AX183" s="13" t="s">
        <v>75</v>
      </c>
      <c r="AY183" s="209" t="s">
        <v>126</v>
      </c>
    </row>
    <row r="184" spans="2:65" s="1" customFormat="1" ht="72" customHeight="1">
      <c r="B184" s="34"/>
      <c r="C184" s="175" t="s">
        <v>304</v>
      </c>
      <c r="D184" s="175" t="s">
        <v>128</v>
      </c>
      <c r="E184" s="176" t="s">
        <v>305</v>
      </c>
      <c r="F184" s="177" t="s">
        <v>306</v>
      </c>
      <c r="G184" s="178" t="s">
        <v>185</v>
      </c>
      <c r="H184" s="179">
        <v>38</v>
      </c>
      <c r="I184" s="180"/>
      <c r="J184" s="181">
        <f>ROUND(I184*H184,2)</f>
        <v>0</v>
      </c>
      <c r="K184" s="177" t="s">
        <v>132</v>
      </c>
      <c r="L184" s="38"/>
      <c r="M184" s="182" t="s">
        <v>19</v>
      </c>
      <c r="N184" s="183" t="s">
        <v>41</v>
      </c>
      <c r="O184" s="63"/>
      <c r="P184" s="184">
        <f>O184*H184</f>
        <v>0</v>
      </c>
      <c r="Q184" s="184">
        <v>0.10362</v>
      </c>
      <c r="R184" s="184">
        <f>Q184*H184</f>
        <v>3.9375599999999999</v>
      </c>
      <c r="S184" s="184">
        <v>0</v>
      </c>
      <c r="T184" s="185">
        <f>S184*H184</f>
        <v>0</v>
      </c>
      <c r="AR184" s="186" t="s">
        <v>133</v>
      </c>
      <c r="AT184" s="186" t="s">
        <v>128</v>
      </c>
      <c r="AU184" s="186" t="s">
        <v>77</v>
      </c>
      <c r="AY184" s="17" t="s">
        <v>126</v>
      </c>
      <c r="BE184" s="187">
        <f>IF(N184="základní",J184,0)</f>
        <v>0</v>
      </c>
      <c r="BF184" s="187">
        <f>IF(N184="snížená",J184,0)</f>
        <v>0</v>
      </c>
      <c r="BG184" s="187">
        <f>IF(N184="zákl. přenesená",J184,0)</f>
        <v>0</v>
      </c>
      <c r="BH184" s="187">
        <f>IF(N184="sníž. přenesená",J184,0)</f>
        <v>0</v>
      </c>
      <c r="BI184" s="187">
        <f>IF(N184="nulová",J184,0)</f>
        <v>0</v>
      </c>
      <c r="BJ184" s="17" t="s">
        <v>75</v>
      </c>
      <c r="BK184" s="187">
        <f>ROUND(I184*H184,2)</f>
        <v>0</v>
      </c>
      <c r="BL184" s="17" t="s">
        <v>133</v>
      </c>
      <c r="BM184" s="186" t="s">
        <v>307</v>
      </c>
    </row>
    <row r="185" spans="2:65" s="13" customFormat="1" ht="11.25">
      <c r="B185" s="199"/>
      <c r="C185" s="200"/>
      <c r="D185" s="190" t="s">
        <v>135</v>
      </c>
      <c r="E185" s="201" t="s">
        <v>19</v>
      </c>
      <c r="F185" s="202" t="s">
        <v>295</v>
      </c>
      <c r="G185" s="200"/>
      <c r="H185" s="203">
        <v>38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135</v>
      </c>
      <c r="AU185" s="209" t="s">
        <v>77</v>
      </c>
      <c r="AV185" s="13" t="s">
        <v>77</v>
      </c>
      <c r="AW185" s="13" t="s">
        <v>32</v>
      </c>
      <c r="AX185" s="13" t="s">
        <v>75</v>
      </c>
      <c r="AY185" s="209" t="s">
        <v>126</v>
      </c>
    </row>
    <row r="186" spans="2:65" s="1" customFormat="1" ht="16.5" customHeight="1">
      <c r="B186" s="34"/>
      <c r="C186" s="223" t="s">
        <v>308</v>
      </c>
      <c r="D186" s="223" t="s">
        <v>228</v>
      </c>
      <c r="E186" s="224" t="s">
        <v>309</v>
      </c>
      <c r="F186" s="225" t="s">
        <v>310</v>
      </c>
      <c r="G186" s="226" t="s">
        <v>185</v>
      </c>
      <c r="H186" s="227">
        <v>39.9</v>
      </c>
      <c r="I186" s="228"/>
      <c r="J186" s="229">
        <f>ROUND(I186*H186,2)</f>
        <v>0</v>
      </c>
      <c r="K186" s="225" t="s">
        <v>19</v>
      </c>
      <c r="L186" s="230"/>
      <c r="M186" s="231" t="s">
        <v>19</v>
      </c>
      <c r="N186" s="232" t="s">
        <v>41</v>
      </c>
      <c r="O186" s="63"/>
      <c r="P186" s="184">
        <f>O186*H186</f>
        <v>0</v>
      </c>
      <c r="Q186" s="184">
        <v>0.18</v>
      </c>
      <c r="R186" s="184">
        <f>Q186*H186</f>
        <v>7.1819999999999995</v>
      </c>
      <c r="S186" s="184">
        <v>0</v>
      </c>
      <c r="T186" s="185">
        <f>S186*H186</f>
        <v>0</v>
      </c>
      <c r="AR186" s="186" t="s">
        <v>165</v>
      </c>
      <c r="AT186" s="186" t="s">
        <v>228</v>
      </c>
      <c r="AU186" s="186" t="s">
        <v>77</v>
      </c>
      <c r="AY186" s="17" t="s">
        <v>126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7" t="s">
        <v>75</v>
      </c>
      <c r="BK186" s="187">
        <f>ROUND(I186*H186,2)</f>
        <v>0</v>
      </c>
      <c r="BL186" s="17" t="s">
        <v>133</v>
      </c>
      <c r="BM186" s="186" t="s">
        <v>311</v>
      </c>
    </row>
    <row r="187" spans="2:65" s="13" customFormat="1" ht="11.25">
      <c r="B187" s="199"/>
      <c r="C187" s="200"/>
      <c r="D187" s="190" t="s">
        <v>135</v>
      </c>
      <c r="E187" s="201" t="s">
        <v>19</v>
      </c>
      <c r="F187" s="202" t="s">
        <v>312</v>
      </c>
      <c r="G187" s="200"/>
      <c r="H187" s="203">
        <v>39.9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135</v>
      </c>
      <c r="AU187" s="209" t="s">
        <v>77</v>
      </c>
      <c r="AV187" s="13" t="s">
        <v>77</v>
      </c>
      <c r="AW187" s="13" t="s">
        <v>32</v>
      </c>
      <c r="AX187" s="13" t="s">
        <v>75</v>
      </c>
      <c r="AY187" s="209" t="s">
        <v>126</v>
      </c>
    </row>
    <row r="188" spans="2:65" s="11" customFormat="1" ht="22.9" customHeight="1">
      <c r="B188" s="159"/>
      <c r="C188" s="160"/>
      <c r="D188" s="161" t="s">
        <v>69</v>
      </c>
      <c r="E188" s="173" t="s">
        <v>155</v>
      </c>
      <c r="F188" s="173" t="s">
        <v>313</v>
      </c>
      <c r="G188" s="160"/>
      <c r="H188" s="160"/>
      <c r="I188" s="163"/>
      <c r="J188" s="174">
        <f>BK188</f>
        <v>0</v>
      </c>
      <c r="K188" s="160"/>
      <c r="L188" s="165"/>
      <c r="M188" s="166"/>
      <c r="N188" s="167"/>
      <c r="O188" s="167"/>
      <c r="P188" s="168">
        <f>SUM(P189:P261)</f>
        <v>0</v>
      </c>
      <c r="Q188" s="167"/>
      <c r="R188" s="168">
        <f>SUM(R189:R261)</f>
        <v>17.280231703000002</v>
      </c>
      <c r="S188" s="167"/>
      <c r="T188" s="169">
        <f>SUM(T189:T261)</f>
        <v>0</v>
      </c>
      <c r="AR188" s="170" t="s">
        <v>75</v>
      </c>
      <c r="AT188" s="171" t="s">
        <v>69</v>
      </c>
      <c r="AU188" s="171" t="s">
        <v>75</v>
      </c>
      <c r="AY188" s="170" t="s">
        <v>126</v>
      </c>
      <c r="BK188" s="172">
        <f>SUM(BK189:BK261)</f>
        <v>0</v>
      </c>
    </row>
    <row r="189" spans="2:65" s="1" customFormat="1" ht="24" customHeight="1">
      <c r="B189" s="34"/>
      <c r="C189" s="175" t="s">
        <v>314</v>
      </c>
      <c r="D189" s="175" t="s">
        <v>128</v>
      </c>
      <c r="E189" s="176" t="s">
        <v>315</v>
      </c>
      <c r="F189" s="177" t="s">
        <v>316</v>
      </c>
      <c r="G189" s="178" t="s">
        <v>185</v>
      </c>
      <c r="H189" s="179">
        <v>50.6</v>
      </c>
      <c r="I189" s="180"/>
      <c r="J189" s="181">
        <f>ROUND(I189*H189,2)</f>
        <v>0</v>
      </c>
      <c r="K189" s="177" t="s">
        <v>132</v>
      </c>
      <c r="L189" s="38"/>
      <c r="M189" s="182" t="s">
        <v>19</v>
      </c>
      <c r="N189" s="183" t="s">
        <v>41</v>
      </c>
      <c r="O189" s="63"/>
      <c r="P189" s="184">
        <f>O189*H189</f>
        <v>0</v>
      </c>
      <c r="Q189" s="184">
        <v>7.3499999999999998E-3</v>
      </c>
      <c r="R189" s="184">
        <f>Q189*H189</f>
        <v>0.37191000000000002</v>
      </c>
      <c r="S189" s="184">
        <v>0</v>
      </c>
      <c r="T189" s="185">
        <f>S189*H189</f>
        <v>0</v>
      </c>
      <c r="AR189" s="186" t="s">
        <v>133</v>
      </c>
      <c r="AT189" s="186" t="s">
        <v>128</v>
      </c>
      <c r="AU189" s="186" t="s">
        <v>77</v>
      </c>
      <c r="AY189" s="17" t="s">
        <v>126</v>
      </c>
      <c r="BE189" s="187">
        <f>IF(N189="základní",J189,0)</f>
        <v>0</v>
      </c>
      <c r="BF189" s="187">
        <f>IF(N189="snížená",J189,0)</f>
        <v>0</v>
      </c>
      <c r="BG189" s="187">
        <f>IF(N189="zákl. přenesená",J189,0)</f>
        <v>0</v>
      </c>
      <c r="BH189" s="187">
        <f>IF(N189="sníž. přenesená",J189,0)</f>
        <v>0</v>
      </c>
      <c r="BI189" s="187">
        <f>IF(N189="nulová",J189,0)</f>
        <v>0</v>
      </c>
      <c r="BJ189" s="17" t="s">
        <v>75</v>
      </c>
      <c r="BK189" s="187">
        <f>ROUND(I189*H189,2)</f>
        <v>0</v>
      </c>
      <c r="BL189" s="17" t="s">
        <v>133</v>
      </c>
      <c r="BM189" s="186" t="s">
        <v>317</v>
      </c>
    </row>
    <row r="190" spans="2:65" s="1" customFormat="1" ht="24" customHeight="1">
      <c r="B190" s="34"/>
      <c r="C190" s="175" t="s">
        <v>318</v>
      </c>
      <c r="D190" s="175" t="s">
        <v>128</v>
      </c>
      <c r="E190" s="176" t="s">
        <v>319</v>
      </c>
      <c r="F190" s="177" t="s">
        <v>320</v>
      </c>
      <c r="G190" s="178" t="s">
        <v>185</v>
      </c>
      <c r="H190" s="179">
        <v>50.6</v>
      </c>
      <c r="I190" s="180"/>
      <c r="J190" s="181">
        <f>ROUND(I190*H190,2)</f>
        <v>0</v>
      </c>
      <c r="K190" s="177" t="s">
        <v>132</v>
      </c>
      <c r="L190" s="38"/>
      <c r="M190" s="182" t="s">
        <v>19</v>
      </c>
      <c r="N190" s="183" t="s">
        <v>41</v>
      </c>
      <c r="O190" s="63"/>
      <c r="P190" s="184">
        <f>O190*H190</f>
        <v>0</v>
      </c>
      <c r="Q190" s="184">
        <v>2.63E-4</v>
      </c>
      <c r="R190" s="184">
        <f>Q190*H190</f>
        <v>1.33078E-2</v>
      </c>
      <c r="S190" s="184">
        <v>0</v>
      </c>
      <c r="T190" s="185">
        <f>S190*H190</f>
        <v>0</v>
      </c>
      <c r="AR190" s="186" t="s">
        <v>133</v>
      </c>
      <c r="AT190" s="186" t="s">
        <v>128</v>
      </c>
      <c r="AU190" s="186" t="s">
        <v>77</v>
      </c>
      <c r="AY190" s="17" t="s">
        <v>126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7" t="s">
        <v>75</v>
      </c>
      <c r="BK190" s="187">
        <f>ROUND(I190*H190,2)</f>
        <v>0</v>
      </c>
      <c r="BL190" s="17" t="s">
        <v>133</v>
      </c>
      <c r="BM190" s="186" t="s">
        <v>321</v>
      </c>
    </row>
    <row r="191" spans="2:65" s="1" customFormat="1" ht="36" customHeight="1">
      <c r="B191" s="34"/>
      <c r="C191" s="175" t="s">
        <v>322</v>
      </c>
      <c r="D191" s="175" t="s">
        <v>128</v>
      </c>
      <c r="E191" s="176" t="s">
        <v>323</v>
      </c>
      <c r="F191" s="177" t="s">
        <v>324</v>
      </c>
      <c r="G191" s="178" t="s">
        <v>185</v>
      </c>
      <c r="H191" s="179">
        <v>50.6</v>
      </c>
      <c r="I191" s="180"/>
      <c r="J191" s="181">
        <f>ROUND(I191*H191,2)</f>
        <v>0</v>
      </c>
      <c r="K191" s="177" t="s">
        <v>132</v>
      </c>
      <c r="L191" s="38"/>
      <c r="M191" s="182" t="s">
        <v>19</v>
      </c>
      <c r="N191" s="183" t="s">
        <v>41</v>
      </c>
      <c r="O191" s="63"/>
      <c r="P191" s="184">
        <f>O191*H191</f>
        <v>0</v>
      </c>
      <c r="Q191" s="184">
        <v>4.3800000000000002E-3</v>
      </c>
      <c r="R191" s="184">
        <f>Q191*H191</f>
        <v>0.22162800000000002</v>
      </c>
      <c r="S191" s="184">
        <v>0</v>
      </c>
      <c r="T191" s="185">
        <f>S191*H191</f>
        <v>0</v>
      </c>
      <c r="AR191" s="186" t="s">
        <v>133</v>
      </c>
      <c r="AT191" s="186" t="s">
        <v>128</v>
      </c>
      <c r="AU191" s="186" t="s">
        <v>77</v>
      </c>
      <c r="AY191" s="17" t="s">
        <v>126</v>
      </c>
      <c r="BE191" s="187">
        <f>IF(N191="základní",J191,0)</f>
        <v>0</v>
      </c>
      <c r="BF191" s="187">
        <f>IF(N191="snížená",J191,0)</f>
        <v>0</v>
      </c>
      <c r="BG191" s="187">
        <f>IF(N191="zákl. přenesená",J191,0)</f>
        <v>0</v>
      </c>
      <c r="BH191" s="187">
        <f>IF(N191="sníž. přenesená",J191,0)</f>
        <v>0</v>
      </c>
      <c r="BI191" s="187">
        <f>IF(N191="nulová",J191,0)</f>
        <v>0</v>
      </c>
      <c r="BJ191" s="17" t="s">
        <v>75</v>
      </c>
      <c r="BK191" s="187">
        <f>ROUND(I191*H191,2)</f>
        <v>0</v>
      </c>
      <c r="BL191" s="17" t="s">
        <v>133</v>
      </c>
      <c r="BM191" s="186" t="s">
        <v>325</v>
      </c>
    </row>
    <row r="192" spans="2:65" s="1" customFormat="1" ht="36" customHeight="1">
      <c r="B192" s="34"/>
      <c r="C192" s="175" t="s">
        <v>326</v>
      </c>
      <c r="D192" s="175" t="s">
        <v>128</v>
      </c>
      <c r="E192" s="176" t="s">
        <v>327</v>
      </c>
      <c r="F192" s="177" t="s">
        <v>328</v>
      </c>
      <c r="G192" s="178" t="s">
        <v>185</v>
      </c>
      <c r="H192" s="179">
        <v>50.6</v>
      </c>
      <c r="I192" s="180"/>
      <c r="J192" s="181">
        <f>ROUND(I192*H192,2)</f>
        <v>0</v>
      </c>
      <c r="K192" s="177" t="s">
        <v>132</v>
      </c>
      <c r="L192" s="38"/>
      <c r="M192" s="182" t="s">
        <v>19</v>
      </c>
      <c r="N192" s="183" t="s">
        <v>41</v>
      </c>
      <c r="O192" s="63"/>
      <c r="P192" s="184">
        <f>O192*H192</f>
        <v>0</v>
      </c>
      <c r="Q192" s="184">
        <v>1.54E-2</v>
      </c>
      <c r="R192" s="184">
        <f>Q192*H192</f>
        <v>0.77924000000000004</v>
      </c>
      <c r="S192" s="184">
        <v>0</v>
      </c>
      <c r="T192" s="185">
        <f>S192*H192</f>
        <v>0</v>
      </c>
      <c r="AR192" s="186" t="s">
        <v>133</v>
      </c>
      <c r="AT192" s="186" t="s">
        <v>128</v>
      </c>
      <c r="AU192" s="186" t="s">
        <v>77</v>
      </c>
      <c r="AY192" s="17" t="s">
        <v>126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7" t="s">
        <v>75</v>
      </c>
      <c r="BK192" s="187">
        <f>ROUND(I192*H192,2)</f>
        <v>0</v>
      </c>
      <c r="BL192" s="17" t="s">
        <v>133</v>
      </c>
      <c r="BM192" s="186" t="s">
        <v>329</v>
      </c>
    </row>
    <row r="193" spans="2:65" s="1" customFormat="1" ht="24" customHeight="1">
      <c r="B193" s="34"/>
      <c r="C193" s="175" t="s">
        <v>330</v>
      </c>
      <c r="D193" s="175" t="s">
        <v>128</v>
      </c>
      <c r="E193" s="176" t="s">
        <v>331</v>
      </c>
      <c r="F193" s="177" t="s">
        <v>332</v>
      </c>
      <c r="G193" s="178" t="s">
        <v>185</v>
      </c>
      <c r="H193" s="179">
        <v>120.367</v>
      </c>
      <c r="I193" s="180"/>
      <c r="J193" s="181">
        <f>ROUND(I193*H193,2)</f>
        <v>0</v>
      </c>
      <c r="K193" s="177" t="s">
        <v>132</v>
      </c>
      <c r="L193" s="38"/>
      <c r="M193" s="182" t="s">
        <v>19</v>
      </c>
      <c r="N193" s="183" t="s">
        <v>41</v>
      </c>
      <c r="O193" s="63"/>
      <c r="P193" s="184">
        <f>O193*H193</f>
        <v>0</v>
      </c>
      <c r="Q193" s="184">
        <v>7.3499999999999998E-3</v>
      </c>
      <c r="R193" s="184">
        <f>Q193*H193</f>
        <v>0.88469745</v>
      </c>
      <c r="S193" s="184">
        <v>0</v>
      </c>
      <c r="T193" s="185">
        <f>S193*H193</f>
        <v>0</v>
      </c>
      <c r="AR193" s="186" t="s">
        <v>133</v>
      </c>
      <c r="AT193" s="186" t="s">
        <v>128</v>
      </c>
      <c r="AU193" s="186" t="s">
        <v>77</v>
      </c>
      <c r="AY193" s="17" t="s">
        <v>126</v>
      </c>
      <c r="BE193" s="187">
        <f>IF(N193="základní",J193,0)</f>
        <v>0</v>
      </c>
      <c r="BF193" s="187">
        <f>IF(N193="snížená",J193,0)</f>
        <v>0</v>
      </c>
      <c r="BG193" s="187">
        <f>IF(N193="zákl. přenesená",J193,0)</f>
        <v>0</v>
      </c>
      <c r="BH193" s="187">
        <f>IF(N193="sníž. přenesená",J193,0)</f>
        <v>0</v>
      </c>
      <c r="BI193" s="187">
        <f>IF(N193="nulová",J193,0)</f>
        <v>0</v>
      </c>
      <c r="BJ193" s="17" t="s">
        <v>75</v>
      </c>
      <c r="BK193" s="187">
        <f>ROUND(I193*H193,2)</f>
        <v>0</v>
      </c>
      <c r="BL193" s="17" t="s">
        <v>133</v>
      </c>
      <c r="BM193" s="186" t="s">
        <v>333</v>
      </c>
    </row>
    <row r="194" spans="2:65" s="13" customFormat="1" ht="11.25">
      <c r="B194" s="199"/>
      <c r="C194" s="200"/>
      <c r="D194" s="190" t="s">
        <v>135</v>
      </c>
      <c r="E194" s="201" t="s">
        <v>19</v>
      </c>
      <c r="F194" s="202" t="s">
        <v>334</v>
      </c>
      <c r="G194" s="200"/>
      <c r="H194" s="203">
        <v>120.367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135</v>
      </c>
      <c r="AU194" s="209" t="s">
        <v>77</v>
      </c>
      <c r="AV194" s="13" t="s">
        <v>77</v>
      </c>
      <c r="AW194" s="13" t="s">
        <v>32</v>
      </c>
      <c r="AX194" s="13" t="s">
        <v>75</v>
      </c>
      <c r="AY194" s="209" t="s">
        <v>126</v>
      </c>
    </row>
    <row r="195" spans="2:65" s="1" customFormat="1" ht="24" customHeight="1">
      <c r="B195" s="34"/>
      <c r="C195" s="175" t="s">
        <v>335</v>
      </c>
      <c r="D195" s="175" t="s">
        <v>128</v>
      </c>
      <c r="E195" s="176" t="s">
        <v>336</v>
      </c>
      <c r="F195" s="177" t="s">
        <v>337</v>
      </c>
      <c r="G195" s="178" t="s">
        <v>185</v>
      </c>
      <c r="H195" s="179">
        <v>141.053</v>
      </c>
      <c r="I195" s="180"/>
      <c r="J195" s="181">
        <f>ROUND(I195*H195,2)</f>
        <v>0</v>
      </c>
      <c r="K195" s="177" t="s">
        <v>132</v>
      </c>
      <c r="L195" s="38"/>
      <c r="M195" s="182" t="s">
        <v>19</v>
      </c>
      <c r="N195" s="183" t="s">
        <v>41</v>
      </c>
      <c r="O195" s="63"/>
      <c r="P195" s="184">
        <f>O195*H195</f>
        <v>0</v>
      </c>
      <c r="Q195" s="184">
        <v>2.5999999999999998E-4</v>
      </c>
      <c r="R195" s="184">
        <f>Q195*H195</f>
        <v>3.6673779999999996E-2</v>
      </c>
      <c r="S195" s="184">
        <v>0</v>
      </c>
      <c r="T195" s="185">
        <f>S195*H195</f>
        <v>0</v>
      </c>
      <c r="AR195" s="186" t="s">
        <v>133</v>
      </c>
      <c r="AT195" s="186" t="s">
        <v>128</v>
      </c>
      <c r="AU195" s="186" t="s">
        <v>77</v>
      </c>
      <c r="AY195" s="17" t="s">
        <v>126</v>
      </c>
      <c r="BE195" s="187">
        <f>IF(N195="základní",J195,0)</f>
        <v>0</v>
      </c>
      <c r="BF195" s="187">
        <f>IF(N195="snížená",J195,0)</f>
        <v>0</v>
      </c>
      <c r="BG195" s="187">
        <f>IF(N195="zákl. přenesená",J195,0)</f>
        <v>0</v>
      </c>
      <c r="BH195" s="187">
        <f>IF(N195="sníž. přenesená",J195,0)</f>
        <v>0</v>
      </c>
      <c r="BI195" s="187">
        <f>IF(N195="nulová",J195,0)</f>
        <v>0</v>
      </c>
      <c r="BJ195" s="17" t="s">
        <v>75</v>
      </c>
      <c r="BK195" s="187">
        <f>ROUND(I195*H195,2)</f>
        <v>0</v>
      </c>
      <c r="BL195" s="17" t="s">
        <v>133</v>
      </c>
      <c r="BM195" s="186" t="s">
        <v>338</v>
      </c>
    </row>
    <row r="196" spans="2:65" s="13" customFormat="1" ht="11.25">
      <c r="B196" s="199"/>
      <c r="C196" s="200"/>
      <c r="D196" s="190" t="s">
        <v>135</v>
      </c>
      <c r="E196" s="201" t="s">
        <v>19</v>
      </c>
      <c r="F196" s="202" t="s">
        <v>339</v>
      </c>
      <c r="G196" s="200"/>
      <c r="H196" s="203">
        <v>141.053</v>
      </c>
      <c r="I196" s="204"/>
      <c r="J196" s="200"/>
      <c r="K196" s="200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135</v>
      </c>
      <c r="AU196" s="209" t="s">
        <v>77</v>
      </c>
      <c r="AV196" s="13" t="s">
        <v>77</v>
      </c>
      <c r="AW196" s="13" t="s">
        <v>32</v>
      </c>
      <c r="AX196" s="13" t="s">
        <v>75</v>
      </c>
      <c r="AY196" s="209" t="s">
        <v>126</v>
      </c>
    </row>
    <row r="197" spans="2:65" s="1" customFormat="1" ht="36" customHeight="1">
      <c r="B197" s="34"/>
      <c r="C197" s="175" t="s">
        <v>340</v>
      </c>
      <c r="D197" s="175" t="s">
        <v>128</v>
      </c>
      <c r="E197" s="176" t="s">
        <v>341</v>
      </c>
      <c r="F197" s="177" t="s">
        <v>342</v>
      </c>
      <c r="G197" s="178" t="s">
        <v>185</v>
      </c>
      <c r="H197" s="179">
        <v>141.053</v>
      </c>
      <c r="I197" s="180"/>
      <c r="J197" s="181">
        <f>ROUND(I197*H197,2)</f>
        <v>0</v>
      </c>
      <c r="K197" s="177" t="s">
        <v>132</v>
      </c>
      <c r="L197" s="38"/>
      <c r="M197" s="182" t="s">
        <v>19</v>
      </c>
      <c r="N197" s="183" t="s">
        <v>41</v>
      </c>
      <c r="O197" s="63"/>
      <c r="P197" s="184">
        <f>O197*H197</f>
        <v>0</v>
      </c>
      <c r="Q197" s="184">
        <v>4.3800000000000002E-3</v>
      </c>
      <c r="R197" s="184">
        <f>Q197*H197</f>
        <v>0.61781214000000007</v>
      </c>
      <c r="S197" s="184">
        <v>0</v>
      </c>
      <c r="T197" s="185">
        <f>S197*H197</f>
        <v>0</v>
      </c>
      <c r="AR197" s="186" t="s">
        <v>133</v>
      </c>
      <c r="AT197" s="186" t="s">
        <v>128</v>
      </c>
      <c r="AU197" s="186" t="s">
        <v>77</v>
      </c>
      <c r="AY197" s="17" t="s">
        <v>126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7" t="s">
        <v>75</v>
      </c>
      <c r="BK197" s="187">
        <f>ROUND(I197*H197,2)</f>
        <v>0</v>
      </c>
      <c r="BL197" s="17" t="s">
        <v>133</v>
      </c>
      <c r="BM197" s="186" t="s">
        <v>343</v>
      </c>
    </row>
    <row r="198" spans="2:65" s="12" customFormat="1" ht="11.25">
      <c r="B198" s="188"/>
      <c r="C198" s="189"/>
      <c r="D198" s="190" t="s">
        <v>135</v>
      </c>
      <c r="E198" s="191" t="s">
        <v>19</v>
      </c>
      <c r="F198" s="192" t="s">
        <v>344</v>
      </c>
      <c r="G198" s="189"/>
      <c r="H198" s="191" t="s">
        <v>19</v>
      </c>
      <c r="I198" s="193"/>
      <c r="J198" s="189"/>
      <c r="K198" s="189"/>
      <c r="L198" s="194"/>
      <c r="M198" s="195"/>
      <c r="N198" s="196"/>
      <c r="O198" s="196"/>
      <c r="P198" s="196"/>
      <c r="Q198" s="196"/>
      <c r="R198" s="196"/>
      <c r="S198" s="196"/>
      <c r="T198" s="197"/>
      <c r="AT198" s="198" t="s">
        <v>135</v>
      </c>
      <c r="AU198" s="198" t="s">
        <v>77</v>
      </c>
      <c r="AV198" s="12" t="s">
        <v>75</v>
      </c>
      <c r="AW198" s="12" t="s">
        <v>32</v>
      </c>
      <c r="AX198" s="12" t="s">
        <v>70</v>
      </c>
      <c r="AY198" s="198" t="s">
        <v>126</v>
      </c>
    </row>
    <row r="199" spans="2:65" s="13" customFormat="1" ht="11.25">
      <c r="B199" s="199"/>
      <c r="C199" s="200"/>
      <c r="D199" s="190" t="s">
        <v>135</v>
      </c>
      <c r="E199" s="201" t="s">
        <v>19</v>
      </c>
      <c r="F199" s="202" t="s">
        <v>345</v>
      </c>
      <c r="G199" s="200"/>
      <c r="H199" s="203">
        <v>141.053</v>
      </c>
      <c r="I199" s="204"/>
      <c r="J199" s="200"/>
      <c r="K199" s="200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135</v>
      </c>
      <c r="AU199" s="209" t="s">
        <v>77</v>
      </c>
      <c r="AV199" s="13" t="s">
        <v>77</v>
      </c>
      <c r="AW199" s="13" t="s">
        <v>32</v>
      </c>
      <c r="AX199" s="13" t="s">
        <v>75</v>
      </c>
      <c r="AY199" s="209" t="s">
        <v>126</v>
      </c>
    </row>
    <row r="200" spans="2:65" s="1" customFormat="1" ht="36" customHeight="1">
      <c r="B200" s="34"/>
      <c r="C200" s="175" t="s">
        <v>346</v>
      </c>
      <c r="D200" s="175" t="s">
        <v>128</v>
      </c>
      <c r="E200" s="176" t="s">
        <v>347</v>
      </c>
      <c r="F200" s="177" t="s">
        <v>348</v>
      </c>
      <c r="G200" s="178" t="s">
        <v>185</v>
      </c>
      <c r="H200" s="179">
        <v>106.533</v>
      </c>
      <c r="I200" s="180"/>
      <c r="J200" s="181">
        <f>ROUND(I200*H200,2)</f>
        <v>0</v>
      </c>
      <c r="K200" s="177" t="s">
        <v>132</v>
      </c>
      <c r="L200" s="38"/>
      <c r="M200" s="182" t="s">
        <v>19</v>
      </c>
      <c r="N200" s="183" t="s">
        <v>41</v>
      </c>
      <c r="O200" s="63"/>
      <c r="P200" s="184">
        <f>O200*H200</f>
        <v>0</v>
      </c>
      <c r="Q200" s="184">
        <v>1.54E-2</v>
      </c>
      <c r="R200" s="184">
        <f>Q200*H200</f>
        <v>1.6406082</v>
      </c>
      <c r="S200" s="184">
        <v>0</v>
      </c>
      <c r="T200" s="185">
        <f>S200*H200</f>
        <v>0</v>
      </c>
      <c r="AR200" s="186" t="s">
        <v>133</v>
      </c>
      <c r="AT200" s="186" t="s">
        <v>128</v>
      </c>
      <c r="AU200" s="186" t="s">
        <v>77</v>
      </c>
      <c r="AY200" s="17" t="s">
        <v>126</v>
      </c>
      <c r="BE200" s="187">
        <f>IF(N200="základní",J200,0)</f>
        <v>0</v>
      </c>
      <c r="BF200" s="187">
        <f>IF(N200="snížená",J200,0)</f>
        <v>0</v>
      </c>
      <c r="BG200" s="187">
        <f>IF(N200="zákl. přenesená",J200,0)</f>
        <v>0</v>
      </c>
      <c r="BH200" s="187">
        <f>IF(N200="sníž. přenesená",J200,0)</f>
        <v>0</v>
      </c>
      <c r="BI200" s="187">
        <f>IF(N200="nulová",J200,0)</f>
        <v>0</v>
      </c>
      <c r="BJ200" s="17" t="s">
        <v>75</v>
      </c>
      <c r="BK200" s="187">
        <f>ROUND(I200*H200,2)</f>
        <v>0</v>
      </c>
      <c r="BL200" s="17" t="s">
        <v>133</v>
      </c>
      <c r="BM200" s="186" t="s">
        <v>349</v>
      </c>
    </row>
    <row r="201" spans="2:65" s="13" customFormat="1" ht="11.25">
      <c r="B201" s="199"/>
      <c r="C201" s="200"/>
      <c r="D201" s="190" t="s">
        <v>135</v>
      </c>
      <c r="E201" s="201" t="s">
        <v>19</v>
      </c>
      <c r="F201" s="202" t="s">
        <v>350</v>
      </c>
      <c r="G201" s="200"/>
      <c r="H201" s="203">
        <v>120.437</v>
      </c>
      <c r="I201" s="204"/>
      <c r="J201" s="200"/>
      <c r="K201" s="200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135</v>
      </c>
      <c r="AU201" s="209" t="s">
        <v>77</v>
      </c>
      <c r="AV201" s="13" t="s">
        <v>77</v>
      </c>
      <c r="AW201" s="13" t="s">
        <v>32</v>
      </c>
      <c r="AX201" s="13" t="s">
        <v>70</v>
      </c>
      <c r="AY201" s="209" t="s">
        <v>126</v>
      </c>
    </row>
    <row r="202" spans="2:65" s="13" customFormat="1" ht="11.25">
      <c r="B202" s="199"/>
      <c r="C202" s="200"/>
      <c r="D202" s="190" t="s">
        <v>135</v>
      </c>
      <c r="E202" s="201" t="s">
        <v>19</v>
      </c>
      <c r="F202" s="202" t="s">
        <v>351</v>
      </c>
      <c r="G202" s="200"/>
      <c r="H202" s="203">
        <v>-13.904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135</v>
      </c>
      <c r="AU202" s="209" t="s">
        <v>77</v>
      </c>
      <c r="AV202" s="13" t="s">
        <v>77</v>
      </c>
      <c r="AW202" s="13" t="s">
        <v>32</v>
      </c>
      <c r="AX202" s="13" t="s">
        <v>70</v>
      </c>
      <c r="AY202" s="209" t="s">
        <v>126</v>
      </c>
    </row>
    <row r="203" spans="2:65" s="14" customFormat="1" ht="11.25">
      <c r="B203" s="212"/>
      <c r="C203" s="213"/>
      <c r="D203" s="190" t="s">
        <v>135</v>
      </c>
      <c r="E203" s="214" t="s">
        <v>19</v>
      </c>
      <c r="F203" s="215" t="s">
        <v>216</v>
      </c>
      <c r="G203" s="213"/>
      <c r="H203" s="216">
        <v>106.533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135</v>
      </c>
      <c r="AU203" s="222" t="s">
        <v>77</v>
      </c>
      <c r="AV203" s="14" t="s">
        <v>133</v>
      </c>
      <c r="AW203" s="14" t="s">
        <v>32</v>
      </c>
      <c r="AX203" s="14" t="s">
        <v>75</v>
      </c>
      <c r="AY203" s="222" t="s">
        <v>126</v>
      </c>
    </row>
    <row r="204" spans="2:65" s="1" customFormat="1" ht="36" customHeight="1">
      <c r="B204" s="34"/>
      <c r="C204" s="175" t="s">
        <v>352</v>
      </c>
      <c r="D204" s="175" t="s">
        <v>128</v>
      </c>
      <c r="E204" s="176" t="s">
        <v>353</v>
      </c>
      <c r="F204" s="177" t="s">
        <v>354</v>
      </c>
      <c r="G204" s="178" t="s">
        <v>185</v>
      </c>
      <c r="H204" s="179">
        <v>106.533</v>
      </c>
      <c r="I204" s="180"/>
      <c r="J204" s="181">
        <f>ROUND(I204*H204,2)</f>
        <v>0</v>
      </c>
      <c r="K204" s="177" t="s">
        <v>132</v>
      </c>
      <c r="L204" s="38"/>
      <c r="M204" s="182" t="s">
        <v>19</v>
      </c>
      <c r="N204" s="183" t="s">
        <v>41</v>
      </c>
      <c r="O204" s="63"/>
      <c r="P204" s="184">
        <f>O204*H204</f>
        <v>0</v>
      </c>
      <c r="Q204" s="184">
        <v>7.9000000000000008E-3</v>
      </c>
      <c r="R204" s="184">
        <f>Q204*H204</f>
        <v>0.84161070000000004</v>
      </c>
      <c r="S204" s="184">
        <v>0</v>
      </c>
      <c r="T204" s="185">
        <f>S204*H204</f>
        <v>0</v>
      </c>
      <c r="AR204" s="186" t="s">
        <v>133</v>
      </c>
      <c r="AT204" s="186" t="s">
        <v>128</v>
      </c>
      <c r="AU204" s="186" t="s">
        <v>77</v>
      </c>
      <c r="AY204" s="17" t="s">
        <v>126</v>
      </c>
      <c r="BE204" s="187">
        <f>IF(N204="základní",J204,0)</f>
        <v>0</v>
      </c>
      <c r="BF204" s="187">
        <f>IF(N204="snížená",J204,0)</f>
        <v>0</v>
      </c>
      <c r="BG204" s="187">
        <f>IF(N204="zákl. přenesená",J204,0)</f>
        <v>0</v>
      </c>
      <c r="BH204" s="187">
        <f>IF(N204="sníž. přenesená",J204,0)</f>
        <v>0</v>
      </c>
      <c r="BI204" s="187">
        <f>IF(N204="nulová",J204,0)</f>
        <v>0</v>
      </c>
      <c r="BJ204" s="17" t="s">
        <v>75</v>
      </c>
      <c r="BK204" s="187">
        <f>ROUND(I204*H204,2)</f>
        <v>0</v>
      </c>
      <c r="BL204" s="17" t="s">
        <v>133</v>
      </c>
      <c r="BM204" s="186" t="s">
        <v>355</v>
      </c>
    </row>
    <row r="205" spans="2:65" s="1" customFormat="1" ht="24" customHeight="1">
      <c r="B205" s="34"/>
      <c r="C205" s="175" t="s">
        <v>356</v>
      </c>
      <c r="D205" s="175" t="s">
        <v>128</v>
      </c>
      <c r="E205" s="176" t="s">
        <v>357</v>
      </c>
      <c r="F205" s="177" t="s">
        <v>358</v>
      </c>
      <c r="G205" s="178" t="s">
        <v>185</v>
      </c>
      <c r="H205" s="179">
        <v>13.834</v>
      </c>
      <c r="I205" s="180"/>
      <c r="J205" s="181">
        <f>ROUND(I205*H205,2)</f>
        <v>0</v>
      </c>
      <c r="K205" s="177" t="s">
        <v>132</v>
      </c>
      <c r="L205" s="38"/>
      <c r="M205" s="182" t="s">
        <v>19</v>
      </c>
      <c r="N205" s="183" t="s">
        <v>41</v>
      </c>
      <c r="O205" s="63"/>
      <c r="P205" s="184">
        <f>O205*H205</f>
        <v>0</v>
      </c>
      <c r="Q205" s="184">
        <v>3.0450000000000001E-2</v>
      </c>
      <c r="R205" s="184">
        <f>Q205*H205</f>
        <v>0.42124529999999999</v>
      </c>
      <c r="S205" s="184">
        <v>0</v>
      </c>
      <c r="T205" s="185">
        <f>S205*H205</f>
        <v>0</v>
      </c>
      <c r="AR205" s="186" t="s">
        <v>133</v>
      </c>
      <c r="AT205" s="186" t="s">
        <v>128</v>
      </c>
      <c r="AU205" s="186" t="s">
        <v>77</v>
      </c>
      <c r="AY205" s="17" t="s">
        <v>126</v>
      </c>
      <c r="BE205" s="187">
        <f>IF(N205="základní",J205,0)</f>
        <v>0</v>
      </c>
      <c r="BF205" s="187">
        <f>IF(N205="snížená",J205,0)</f>
        <v>0</v>
      </c>
      <c r="BG205" s="187">
        <f>IF(N205="zákl. přenesená",J205,0)</f>
        <v>0</v>
      </c>
      <c r="BH205" s="187">
        <f>IF(N205="sníž. přenesená",J205,0)</f>
        <v>0</v>
      </c>
      <c r="BI205" s="187">
        <f>IF(N205="nulová",J205,0)</f>
        <v>0</v>
      </c>
      <c r="BJ205" s="17" t="s">
        <v>75</v>
      </c>
      <c r="BK205" s="187">
        <f>ROUND(I205*H205,2)</f>
        <v>0</v>
      </c>
      <c r="BL205" s="17" t="s">
        <v>133</v>
      </c>
      <c r="BM205" s="186" t="s">
        <v>359</v>
      </c>
    </row>
    <row r="206" spans="2:65" s="12" customFormat="1" ht="22.5">
      <c r="B206" s="188"/>
      <c r="C206" s="189"/>
      <c r="D206" s="190" t="s">
        <v>135</v>
      </c>
      <c r="E206" s="191" t="s">
        <v>19</v>
      </c>
      <c r="F206" s="192" t="s">
        <v>360</v>
      </c>
      <c r="G206" s="189"/>
      <c r="H206" s="191" t="s">
        <v>19</v>
      </c>
      <c r="I206" s="193"/>
      <c r="J206" s="189"/>
      <c r="K206" s="189"/>
      <c r="L206" s="194"/>
      <c r="M206" s="195"/>
      <c r="N206" s="196"/>
      <c r="O206" s="196"/>
      <c r="P206" s="196"/>
      <c r="Q206" s="196"/>
      <c r="R206" s="196"/>
      <c r="S206" s="196"/>
      <c r="T206" s="197"/>
      <c r="AT206" s="198" t="s">
        <v>135</v>
      </c>
      <c r="AU206" s="198" t="s">
        <v>77</v>
      </c>
      <c r="AV206" s="12" t="s">
        <v>75</v>
      </c>
      <c r="AW206" s="12" t="s">
        <v>32</v>
      </c>
      <c r="AX206" s="12" t="s">
        <v>70</v>
      </c>
      <c r="AY206" s="198" t="s">
        <v>126</v>
      </c>
    </row>
    <row r="207" spans="2:65" s="13" customFormat="1" ht="22.5">
      <c r="B207" s="199"/>
      <c r="C207" s="200"/>
      <c r="D207" s="190" t="s">
        <v>135</v>
      </c>
      <c r="E207" s="201" t="s">
        <v>19</v>
      </c>
      <c r="F207" s="202" t="s">
        <v>361</v>
      </c>
      <c r="G207" s="200"/>
      <c r="H207" s="203">
        <v>13.834</v>
      </c>
      <c r="I207" s="204"/>
      <c r="J207" s="200"/>
      <c r="K207" s="200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135</v>
      </c>
      <c r="AU207" s="209" t="s">
        <v>77</v>
      </c>
      <c r="AV207" s="13" t="s">
        <v>77</v>
      </c>
      <c r="AW207" s="13" t="s">
        <v>32</v>
      </c>
      <c r="AX207" s="13" t="s">
        <v>75</v>
      </c>
      <c r="AY207" s="209" t="s">
        <v>126</v>
      </c>
    </row>
    <row r="208" spans="2:65" s="1" customFormat="1" ht="36" customHeight="1">
      <c r="B208" s="34"/>
      <c r="C208" s="175" t="s">
        <v>362</v>
      </c>
      <c r="D208" s="175" t="s">
        <v>128</v>
      </c>
      <c r="E208" s="176" t="s">
        <v>363</v>
      </c>
      <c r="F208" s="177" t="s">
        <v>364</v>
      </c>
      <c r="G208" s="178" t="s">
        <v>185</v>
      </c>
      <c r="H208" s="179">
        <v>8.6</v>
      </c>
      <c r="I208" s="180"/>
      <c r="J208" s="181">
        <f>ROUND(I208*H208,2)</f>
        <v>0</v>
      </c>
      <c r="K208" s="177" t="s">
        <v>132</v>
      </c>
      <c r="L208" s="38"/>
      <c r="M208" s="182" t="s">
        <v>19</v>
      </c>
      <c r="N208" s="183" t="s">
        <v>41</v>
      </c>
      <c r="O208" s="63"/>
      <c r="P208" s="184">
        <f>O208*H208</f>
        <v>0</v>
      </c>
      <c r="Q208" s="184">
        <v>8.4999999999999995E-4</v>
      </c>
      <c r="R208" s="184">
        <f>Q208*H208</f>
        <v>7.3099999999999997E-3</v>
      </c>
      <c r="S208" s="184">
        <v>0</v>
      </c>
      <c r="T208" s="185">
        <f>S208*H208</f>
        <v>0</v>
      </c>
      <c r="AR208" s="186" t="s">
        <v>133</v>
      </c>
      <c r="AT208" s="186" t="s">
        <v>128</v>
      </c>
      <c r="AU208" s="186" t="s">
        <v>77</v>
      </c>
      <c r="AY208" s="17" t="s">
        <v>126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7" t="s">
        <v>75</v>
      </c>
      <c r="BK208" s="187">
        <f>ROUND(I208*H208,2)</f>
        <v>0</v>
      </c>
      <c r="BL208" s="17" t="s">
        <v>133</v>
      </c>
      <c r="BM208" s="186" t="s">
        <v>365</v>
      </c>
    </row>
    <row r="209" spans="2:65" s="12" customFormat="1" ht="11.25">
      <c r="B209" s="188"/>
      <c r="C209" s="189"/>
      <c r="D209" s="190" t="s">
        <v>135</v>
      </c>
      <c r="E209" s="191" t="s">
        <v>19</v>
      </c>
      <c r="F209" s="192" t="s">
        <v>366</v>
      </c>
      <c r="G209" s="189"/>
      <c r="H209" s="191" t="s">
        <v>19</v>
      </c>
      <c r="I209" s="193"/>
      <c r="J209" s="189"/>
      <c r="K209" s="189"/>
      <c r="L209" s="194"/>
      <c r="M209" s="195"/>
      <c r="N209" s="196"/>
      <c r="O209" s="196"/>
      <c r="P209" s="196"/>
      <c r="Q209" s="196"/>
      <c r="R209" s="196"/>
      <c r="S209" s="196"/>
      <c r="T209" s="197"/>
      <c r="AT209" s="198" t="s">
        <v>135</v>
      </c>
      <c r="AU209" s="198" t="s">
        <v>77</v>
      </c>
      <c r="AV209" s="12" t="s">
        <v>75</v>
      </c>
      <c r="AW209" s="12" t="s">
        <v>32</v>
      </c>
      <c r="AX209" s="12" t="s">
        <v>70</v>
      </c>
      <c r="AY209" s="198" t="s">
        <v>126</v>
      </c>
    </row>
    <row r="210" spans="2:65" s="13" customFormat="1" ht="11.25">
      <c r="B210" s="199"/>
      <c r="C210" s="200"/>
      <c r="D210" s="190" t="s">
        <v>135</v>
      </c>
      <c r="E210" s="201" t="s">
        <v>19</v>
      </c>
      <c r="F210" s="202" t="s">
        <v>367</v>
      </c>
      <c r="G210" s="200"/>
      <c r="H210" s="203">
        <v>8.6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135</v>
      </c>
      <c r="AU210" s="209" t="s">
        <v>77</v>
      </c>
      <c r="AV210" s="13" t="s">
        <v>77</v>
      </c>
      <c r="AW210" s="13" t="s">
        <v>32</v>
      </c>
      <c r="AX210" s="13" t="s">
        <v>75</v>
      </c>
      <c r="AY210" s="209" t="s">
        <v>126</v>
      </c>
    </row>
    <row r="211" spans="2:65" s="1" customFormat="1" ht="24" customHeight="1">
      <c r="B211" s="34"/>
      <c r="C211" s="175" t="s">
        <v>368</v>
      </c>
      <c r="D211" s="175" t="s">
        <v>128</v>
      </c>
      <c r="E211" s="176" t="s">
        <v>369</v>
      </c>
      <c r="F211" s="177" t="s">
        <v>370</v>
      </c>
      <c r="G211" s="178" t="s">
        <v>225</v>
      </c>
      <c r="H211" s="179">
        <v>37.47</v>
      </c>
      <c r="I211" s="180"/>
      <c r="J211" s="181">
        <f>ROUND(I211*H211,2)</f>
        <v>0</v>
      </c>
      <c r="K211" s="177" t="s">
        <v>132</v>
      </c>
      <c r="L211" s="38"/>
      <c r="M211" s="182" t="s">
        <v>19</v>
      </c>
      <c r="N211" s="183" t="s">
        <v>41</v>
      </c>
      <c r="O211" s="63"/>
      <c r="P211" s="184">
        <f>O211*H211</f>
        <v>0</v>
      </c>
      <c r="Q211" s="184">
        <v>1.5E-3</v>
      </c>
      <c r="R211" s="184">
        <f>Q211*H211</f>
        <v>5.6204999999999998E-2</v>
      </c>
      <c r="S211" s="184">
        <v>0</v>
      </c>
      <c r="T211" s="185">
        <f>S211*H211</f>
        <v>0</v>
      </c>
      <c r="AR211" s="186" t="s">
        <v>133</v>
      </c>
      <c r="AT211" s="186" t="s">
        <v>128</v>
      </c>
      <c r="AU211" s="186" t="s">
        <v>77</v>
      </c>
      <c r="AY211" s="17" t="s">
        <v>126</v>
      </c>
      <c r="BE211" s="187">
        <f>IF(N211="základní",J211,0)</f>
        <v>0</v>
      </c>
      <c r="BF211" s="187">
        <f>IF(N211="snížená",J211,0)</f>
        <v>0</v>
      </c>
      <c r="BG211" s="187">
        <f>IF(N211="zákl. přenesená",J211,0)</f>
        <v>0</v>
      </c>
      <c r="BH211" s="187">
        <f>IF(N211="sníž. přenesená",J211,0)</f>
        <v>0</v>
      </c>
      <c r="BI211" s="187">
        <f>IF(N211="nulová",J211,0)</f>
        <v>0</v>
      </c>
      <c r="BJ211" s="17" t="s">
        <v>75</v>
      </c>
      <c r="BK211" s="187">
        <f>ROUND(I211*H211,2)</f>
        <v>0</v>
      </c>
      <c r="BL211" s="17" t="s">
        <v>133</v>
      </c>
      <c r="BM211" s="186" t="s">
        <v>371</v>
      </c>
    </row>
    <row r="212" spans="2:65" s="13" customFormat="1" ht="11.25">
      <c r="B212" s="199"/>
      <c r="C212" s="200"/>
      <c r="D212" s="190" t="s">
        <v>135</v>
      </c>
      <c r="E212" s="201" t="s">
        <v>19</v>
      </c>
      <c r="F212" s="202" t="s">
        <v>372</v>
      </c>
      <c r="G212" s="200"/>
      <c r="H212" s="203">
        <v>37.47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135</v>
      </c>
      <c r="AU212" s="209" t="s">
        <v>77</v>
      </c>
      <c r="AV212" s="13" t="s">
        <v>77</v>
      </c>
      <c r="AW212" s="13" t="s">
        <v>32</v>
      </c>
      <c r="AX212" s="13" t="s">
        <v>75</v>
      </c>
      <c r="AY212" s="209" t="s">
        <v>126</v>
      </c>
    </row>
    <row r="213" spans="2:65" s="1" customFormat="1" ht="60" customHeight="1">
      <c r="B213" s="34"/>
      <c r="C213" s="175" t="s">
        <v>373</v>
      </c>
      <c r="D213" s="175" t="s">
        <v>128</v>
      </c>
      <c r="E213" s="176" t="s">
        <v>374</v>
      </c>
      <c r="F213" s="177" t="s">
        <v>375</v>
      </c>
      <c r="G213" s="178" t="s">
        <v>185</v>
      </c>
      <c r="H213" s="179">
        <v>50.6</v>
      </c>
      <c r="I213" s="180"/>
      <c r="J213" s="181">
        <f>ROUND(I213*H213,2)</f>
        <v>0</v>
      </c>
      <c r="K213" s="177" t="s">
        <v>132</v>
      </c>
      <c r="L213" s="38"/>
      <c r="M213" s="182" t="s">
        <v>19</v>
      </c>
      <c r="N213" s="183" t="s">
        <v>41</v>
      </c>
      <c r="O213" s="63"/>
      <c r="P213" s="184">
        <f>O213*H213</f>
        <v>0</v>
      </c>
      <c r="Q213" s="184">
        <v>2.6800000000000001E-3</v>
      </c>
      <c r="R213" s="184">
        <f>Q213*H213</f>
        <v>0.13560800000000001</v>
      </c>
      <c r="S213" s="184">
        <v>0</v>
      </c>
      <c r="T213" s="185">
        <f>S213*H213</f>
        <v>0</v>
      </c>
      <c r="AR213" s="186" t="s">
        <v>133</v>
      </c>
      <c r="AT213" s="186" t="s">
        <v>128</v>
      </c>
      <c r="AU213" s="186" t="s">
        <v>77</v>
      </c>
      <c r="AY213" s="17" t="s">
        <v>126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7" t="s">
        <v>75</v>
      </c>
      <c r="BK213" s="187">
        <f>ROUND(I213*H213,2)</f>
        <v>0</v>
      </c>
      <c r="BL213" s="17" t="s">
        <v>133</v>
      </c>
      <c r="BM213" s="186" t="s">
        <v>376</v>
      </c>
    </row>
    <row r="214" spans="2:65" s="13" customFormat="1" ht="11.25">
      <c r="B214" s="199"/>
      <c r="C214" s="200"/>
      <c r="D214" s="190" t="s">
        <v>135</v>
      </c>
      <c r="E214" s="201" t="s">
        <v>19</v>
      </c>
      <c r="F214" s="202" t="s">
        <v>377</v>
      </c>
      <c r="G214" s="200"/>
      <c r="H214" s="203">
        <v>50.6</v>
      </c>
      <c r="I214" s="204"/>
      <c r="J214" s="200"/>
      <c r="K214" s="200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135</v>
      </c>
      <c r="AU214" s="209" t="s">
        <v>77</v>
      </c>
      <c r="AV214" s="13" t="s">
        <v>77</v>
      </c>
      <c r="AW214" s="13" t="s">
        <v>32</v>
      </c>
      <c r="AX214" s="13" t="s">
        <v>75</v>
      </c>
      <c r="AY214" s="209" t="s">
        <v>126</v>
      </c>
    </row>
    <row r="215" spans="2:65" s="1" customFormat="1" ht="24" customHeight="1">
      <c r="B215" s="34"/>
      <c r="C215" s="175" t="s">
        <v>378</v>
      </c>
      <c r="D215" s="175" t="s">
        <v>128</v>
      </c>
      <c r="E215" s="176" t="s">
        <v>379</v>
      </c>
      <c r="F215" s="177" t="s">
        <v>380</v>
      </c>
      <c r="G215" s="178" t="s">
        <v>185</v>
      </c>
      <c r="H215" s="179">
        <v>101.78100000000001</v>
      </c>
      <c r="I215" s="180"/>
      <c r="J215" s="181">
        <f>ROUND(I215*H215,2)</f>
        <v>0</v>
      </c>
      <c r="K215" s="177" t="s">
        <v>132</v>
      </c>
      <c r="L215" s="38"/>
      <c r="M215" s="182" t="s">
        <v>19</v>
      </c>
      <c r="N215" s="183" t="s">
        <v>41</v>
      </c>
      <c r="O215" s="63"/>
      <c r="P215" s="184">
        <f>O215*H215</f>
        <v>0</v>
      </c>
      <c r="Q215" s="184">
        <v>7.3499999999999998E-3</v>
      </c>
      <c r="R215" s="184">
        <f>Q215*H215</f>
        <v>0.74809035000000002</v>
      </c>
      <c r="S215" s="184">
        <v>0</v>
      </c>
      <c r="T215" s="185">
        <f>S215*H215</f>
        <v>0</v>
      </c>
      <c r="AR215" s="186" t="s">
        <v>133</v>
      </c>
      <c r="AT215" s="186" t="s">
        <v>128</v>
      </c>
      <c r="AU215" s="186" t="s">
        <v>77</v>
      </c>
      <c r="AY215" s="17" t="s">
        <v>126</v>
      </c>
      <c r="BE215" s="187">
        <f>IF(N215="základní",J215,0)</f>
        <v>0</v>
      </c>
      <c r="BF215" s="187">
        <f>IF(N215="snížená",J215,0)</f>
        <v>0</v>
      </c>
      <c r="BG215" s="187">
        <f>IF(N215="zákl. přenesená",J215,0)</f>
        <v>0</v>
      </c>
      <c r="BH215" s="187">
        <f>IF(N215="sníž. přenesená",J215,0)</f>
        <v>0</v>
      </c>
      <c r="BI215" s="187">
        <f>IF(N215="nulová",J215,0)</f>
        <v>0</v>
      </c>
      <c r="BJ215" s="17" t="s">
        <v>75</v>
      </c>
      <c r="BK215" s="187">
        <f>ROUND(I215*H215,2)</f>
        <v>0</v>
      </c>
      <c r="BL215" s="17" t="s">
        <v>133</v>
      </c>
      <c r="BM215" s="186" t="s">
        <v>381</v>
      </c>
    </row>
    <row r="216" spans="2:65" s="13" customFormat="1" ht="11.25">
      <c r="B216" s="199"/>
      <c r="C216" s="200"/>
      <c r="D216" s="190" t="s">
        <v>135</v>
      </c>
      <c r="E216" s="201" t="s">
        <v>19</v>
      </c>
      <c r="F216" s="202" t="s">
        <v>382</v>
      </c>
      <c r="G216" s="200"/>
      <c r="H216" s="203">
        <v>101.78100000000001</v>
      </c>
      <c r="I216" s="204"/>
      <c r="J216" s="200"/>
      <c r="K216" s="200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135</v>
      </c>
      <c r="AU216" s="209" t="s">
        <v>77</v>
      </c>
      <c r="AV216" s="13" t="s">
        <v>77</v>
      </c>
      <c r="AW216" s="13" t="s">
        <v>32</v>
      </c>
      <c r="AX216" s="13" t="s">
        <v>75</v>
      </c>
      <c r="AY216" s="209" t="s">
        <v>126</v>
      </c>
    </row>
    <row r="217" spans="2:65" s="1" customFormat="1" ht="24" customHeight="1">
      <c r="B217" s="34"/>
      <c r="C217" s="175" t="s">
        <v>383</v>
      </c>
      <c r="D217" s="175" t="s">
        <v>128</v>
      </c>
      <c r="E217" s="176" t="s">
        <v>384</v>
      </c>
      <c r="F217" s="177" t="s">
        <v>385</v>
      </c>
      <c r="G217" s="178" t="s">
        <v>185</v>
      </c>
      <c r="H217" s="179">
        <v>101.78100000000001</v>
      </c>
      <c r="I217" s="180"/>
      <c r="J217" s="181">
        <f>ROUND(I217*H217,2)</f>
        <v>0</v>
      </c>
      <c r="K217" s="177" t="s">
        <v>132</v>
      </c>
      <c r="L217" s="38"/>
      <c r="M217" s="182" t="s">
        <v>19</v>
      </c>
      <c r="N217" s="183" t="s">
        <v>41</v>
      </c>
      <c r="O217" s="63"/>
      <c r="P217" s="184">
        <f>O217*H217</f>
        <v>0</v>
      </c>
      <c r="Q217" s="184">
        <v>2.63E-4</v>
      </c>
      <c r="R217" s="184">
        <f>Q217*H217</f>
        <v>2.6768403E-2</v>
      </c>
      <c r="S217" s="184">
        <v>0</v>
      </c>
      <c r="T217" s="185">
        <f>S217*H217</f>
        <v>0</v>
      </c>
      <c r="AR217" s="186" t="s">
        <v>133</v>
      </c>
      <c r="AT217" s="186" t="s">
        <v>128</v>
      </c>
      <c r="AU217" s="186" t="s">
        <v>77</v>
      </c>
      <c r="AY217" s="17" t="s">
        <v>126</v>
      </c>
      <c r="BE217" s="187">
        <f>IF(N217="základní",J217,0)</f>
        <v>0</v>
      </c>
      <c r="BF217" s="187">
        <f>IF(N217="snížená",J217,0)</f>
        <v>0</v>
      </c>
      <c r="BG217" s="187">
        <f>IF(N217="zákl. přenesená",J217,0)</f>
        <v>0</v>
      </c>
      <c r="BH217" s="187">
        <f>IF(N217="sníž. přenesená",J217,0)</f>
        <v>0</v>
      </c>
      <c r="BI217" s="187">
        <f>IF(N217="nulová",J217,0)</f>
        <v>0</v>
      </c>
      <c r="BJ217" s="17" t="s">
        <v>75</v>
      </c>
      <c r="BK217" s="187">
        <f>ROUND(I217*H217,2)</f>
        <v>0</v>
      </c>
      <c r="BL217" s="17" t="s">
        <v>133</v>
      </c>
      <c r="BM217" s="186" t="s">
        <v>386</v>
      </c>
    </row>
    <row r="218" spans="2:65" s="1" customFormat="1" ht="36" customHeight="1">
      <c r="B218" s="34"/>
      <c r="C218" s="175" t="s">
        <v>387</v>
      </c>
      <c r="D218" s="175" t="s">
        <v>128</v>
      </c>
      <c r="E218" s="176" t="s">
        <v>388</v>
      </c>
      <c r="F218" s="177" t="s">
        <v>389</v>
      </c>
      <c r="G218" s="178" t="s">
        <v>185</v>
      </c>
      <c r="H218" s="179">
        <v>101.78100000000001</v>
      </c>
      <c r="I218" s="180"/>
      <c r="J218" s="181">
        <f>ROUND(I218*H218,2)</f>
        <v>0</v>
      </c>
      <c r="K218" s="177" t="s">
        <v>132</v>
      </c>
      <c r="L218" s="38"/>
      <c r="M218" s="182" t="s">
        <v>19</v>
      </c>
      <c r="N218" s="183" t="s">
        <v>41</v>
      </c>
      <c r="O218" s="63"/>
      <c r="P218" s="184">
        <f>O218*H218</f>
        <v>0</v>
      </c>
      <c r="Q218" s="184">
        <v>4.3800000000000002E-3</v>
      </c>
      <c r="R218" s="184">
        <f>Q218*H218</f>
        <v>0.44580078000000006</v>
      </c>
      <c r="S218" s="184">
        <v>0</v>
      </c>
      <c r="T218" s="185">
        <f>S218*H218</f>
        <v>0</v>
      </c>
      <c r="AR218" s="186" t="s">
        <v>133</v>
      </c>
      <c r="AT218" s="186" t="s">
        <v>128</v>
      </c>
      <c r="AU218" s="186" t="s">
        <v>77</v>
      </c>
      <c r="AY218" s="17" t="s">
        <v>126</v>
      </c>
      <c r="BE218" s="187">
        <f>IF(N218="základní",J218,0)</f>
        <v>0</v>
      </c>
      <c r="BF218" s="187">
        <f>IF(N218="snížená",J218,0)</f>
        <v>0</v>
      </c>
      <c r="BG218" s="187">
        <f>IF(N218="zákl. přenesená",J218,0)</f>
        <v>0</v>
      </c>
      <c r="BH218" s="187">
        <f>IF(N218="sníž. přenesená",J218,0)</f>
        <v>0</v>
      </c>
      <c r="BI218" s="187">
        <f>IF(N218="nulová",J218,0)</f>
        <v>0</v>
      </c>
      <c r="BJ218" s="17" t="s">
        <v>75</v>
      </c>
      <c r="BK218" s="187">
        <f>ROUND(I218*H218,2)</f>
        <v>0</v>
      </c>
      <c r="BL218" s="17" t="s">
        <v>133</v>
      </c>
      <c r="BM218" s="186" t="s">
        <v>390</v>
      </c>
    </row>
    <row r="219" spans="2:65" s="13" customFormat="1" ht="11.25">
      <c r="B219" s="199"/>
      <c r="C219" s="200"/>
      <c r="D219" s="190" t="s">
        <v>135</v>
      </c>
      <c r="E219" s="201" t="s">
        <v>19</v>
      </c>
      <c r="F219" s="202" t="s">
        <v>382</v>
      </c>
      <c r="G219" s="200"/>
      <c r="H219" s="203">
        <v>101.78100000000001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135</v>
      </c>
      <c r="AU219" s="209" t="s">
        <v>77</v>
      </c>
      <c r="AV219" s="13" t="s">
        <v>77</v>
      </c>
      <c r="AW219" s="13" t="s">
        <v>32</v>
      </c>
      <c r="AX219" s="13" t="s">
        <v>75</v>
      </c>
      <c r="AY219" s="209" t="s">
        <v>126</v>
      </c>
    </row>
    <row r="220" spans="2:65" s="1" customFormat="1" ht="36" customHeight="1">
      <c r="B220" s="34"/>
      <c r="C220" s="175" t="s">
        <v>391</v>
      </c>
      <c r="D220" s="175" t="s">
        <v>128</v>
      </c>
      <c r="E220" s="176" t="s">
        <v>392</v>
      </c>
      <c r="F220" s="177" t="s">
        <v>393</v>
      </c>
      <c r="G220" s="178" t="s">
        <v>225</v>
      </c>
      <c r="H220" s="179">
        <v>73.510000000000005</v>
      </c>
      <c r="I220" s="180"/>
      <c r="J220" s="181">
        <f>ROUND(I220*H220,2)</f>
        <v>0</v>
      </c>
      <c r="K220" s="177" t="s">
        <v>132</v>
      </c>
      <c r="L220" s="38"/>
      <c r="M220" s="182" t="s">
        <v>19</v>
      </c>
      <c r="N220" s="183" t="s">
        <v>41</v>
      </c>
      <c r="O220" s="63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AR220" s="186" t="s">
        <v>133</v>
      </c>
      <c r="AT220" s="186" t="s">
        <v>128</v>
      </c>
      <c r="AU220" s="186" t="s">
        <v>77</v>
      </c>
      <c r="AY220" s="17" t="s">
        <v>126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7" t="s">
        <v>75</v>
      </c>
      <c r="BK220" s="187">
        <f>ROUND(I220*H220,2)</f>
        <v>0</v>
      </c>
      <c r="BL220" s="17" t="s">
        <v>133</v>
      </c>
      <c r="BM220" s="186" t="s">
        <v>394</v>
      </c>
    </row>
    <row r="221" spans="2:65" s="12" customFormat="1" ht="11.25">
      <c r="B221" s="188"/>
      <c r="C221" s="189"/>
      <c r="D221" s="190" t="s">
        <v>135</v>
      </c>
      <c r="E221" s="191" t="s">
        <v>19</v>
      </c>
      <c r="F221" s="192" t="s">
        <v>395</v>
      </c>
      <c r="G221" s="189"/>
      <c r="H221" s="191" t="s">
        <v>19</v>
      </c>
      <c r="I221" s="193"/>
      <c r="J221" s="189"/>
      <c r="K221" s="189"/>
      <c r="L221" s="194"/>
      <c r="M221" s="195"/>
      <c r="N221" s="196"/>
      <c r="O221" s="196"/>
      <c r="P221" s="196"/>
      <c r="Q221" s="196"/>
      <c r="R221" s="196"/>
      <c r="S221" s="196"/>
      <c r="T221" s="197"/>
      <c r="AT221" s="198" t="s">
        <v>135</v>
      </c>
      <c r="AU221" s="198" t="s">
        <v>77</v>
      </c>
      <c r="AV221" s="12" t="s">
        <v>75</v>
      </c>
      <c r="AW221" s="12" t="s">
        <v>32</v>
      </c>
      <c r="AX221" s="12" t="s">
        <v>70</v>
      </c>
      <c r="AY221" s="198" t="s">
        <v>126</v>
      </c>
    </row>
    <row r="222" spans="2:65" s="13" customFormat="1" ht="22.5">
      <c r="B222" s="199"/>
      <c r="C222" s="200"/>
      <c r="D222" s="190" t="s">
        <v>135</v>
      </c>
      <c r="E222" s="201" t="s">
        <v>19</v>
      </c>
      <c r="F222" s="202" t="s">
        <v>396</v>
      </c>
      <c r="G222" s="200"/>
      <c r="H222" s="203">
        <v>73.510000000000005</v>
      </c>
      <c r="I222" s="204"/>
      <c r="J222" s="200"/>
      <c r="K222" s="200"/>
      <c r="L222" s="205"/>
      <c r="M222" s="206"/>
      <c r="N222" s="207"/>
      <c r="O222" s="207"/>
      <c r="P222" s="207"/>
      <c r="Q222" s="207"/>
      <c r="R222" s="207"/>
      <c r="S222" s="207"/>
      <c r="T222" s="208"/>
      <c r="AT222" s="209" t="s">
        <v>135</v>
      </c>
      <c r="AU222" s="209" t="s">
        <v>77</v>
      </c>
      <c r="AV222" s="13" t="s">
        <v>77</v>
      </c>
      <c r="AW222" s="13" t="s">
        <v>32</v>
      </c>
      <c r="AX222" s="13" t="s">
        <v>75</v>
      </c>
      <c r="AY222" s="209" t="s">
        <v>126</v>
      </c>
    </row>
    <row r="223" spans="2:65" s="1" customFormat="1" ht="16.5" customHeight="1">
      <c r="B223" s="34"/>
      <c r="C223" s="223" t="s">
        <v>397</v>
      </c>
      <c r="D223" s="223" t="s">
        <v>228</v>
      </c>
      <c r="E223" s="224" t="s">
        <v>398</v>
      </c>
      <c r="F223" s="225" t="s">
        <v>399</v>
      </c>
      <c r="G223" s="226" t="s">
        <v>225</v>
      </c>
      <c r="H223" s="227">
        <v>77.186000000000007</v>
      </c>
      <c r="I223" s="228"/>
      <c r="J223" s="229">
        <f>ROUND(I223*H223,2)</f>
        <v>0</v>
      </c>
      <c r="K223" s="225" t="s">
        <v>132</v>
      </c>
      <c r="L223" s="230"/>
      <c r="M223" s="231" t="s">
        <v>19</v>
      </c>
      <c r="N223" s="232" t="s">
        <v>41</v>
      </c>
      <c r="O223" s="63"/>
      <c r="P223" s="184">
        <f>O223*H223</f>
        <v>0</v>
      </c>
      <c r="Q223" s="184">
        <v>3.0000000000000001E-5</v>
      </c>
      <c r="R223" s="184">
        <f>Q223*H223</f>
        <v>2.3155800000000002E-3</v>
      </c>
      <c r="S223" s="184">
        <v>0</v>
      </c>
      <c r="T223" s="185">
        <f>S223*H223</f>
        <v>0</v>
      </c>
      <c r="AR223" s="186" t="s">
        <v>165</v>
      </c>
      <c r="AT223" s="186" t="s">
        <v>228</v>
      </c>
      <c r="AU223" s="186" t="s">
        <v>77</v>
      </c>
      <c r="AY223" s="17" t="s">
        <v>126</v>
      </c>
      <c r="BE223" s="187">
        <f>IF(N223="základní",J223,0)</f>
        <v>0</v>
      </c>
      <c r="BF223" s="187">
        <f>IF(N223="snížená",J223,0)</f>
        <v>0</v>
      </c>
      <c r="BG223" s="187">
        <f>IF(N223="zákl. přenesená",J223,0)</f>
        <v>0</v>
      </c>
      <c r="BH223" s="187">
        <f>IF(N223="sníž. přenesená",J223,0)</f>
        <v>0</v>
      </c>
      <c r="BI223" s="187">
        <f>IF(N223="nulová",J223,0)</f>
        <v>0</v>
      </c>
      <c r="BJ223" s="17" t="s">
        <v>75</v>
      </c>
      <c r="BK223" s="187">
        <f>ROUND(I223*H223,2)</f>
        <v>0</v>
      </c>
      <c r="BL223" s="17" t="s">
        <v>133</v>
      </c>
      <c r="BM223" s="186" t="s">
        <v>400</v>
      </c>
    </row>
    <row r="224" spans="2:65" s="13" customFormat="1" ht="11.25">
      <c r="B224" s="199"/>
      <c r="C224" s="200"/>
      <c r="D224" s="190" t="s">
        <v>135</v>
      </c>
      <c r="E224" s="201" t="s">
        <v>19</v>
      </c>
      <c r="F224" s="202" t="s">
        <v>401</v>
      </c>
      <c r="G224" s="200"/>
      <c r="H224" s="203">
        <v>77.186000000000007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135</v>
      </c>
      <c r="AU224" s="209" t="s">
        <v>77</v>
      </c>
      <c r="AV224" s="13" t="s">
        <v>77</v>
      </c>
      <c r="AW224" s="13" t="s">
        <v>32</v>
      </c>
      <c r="AX224" s="13" t="s">
        <v>75</v>
      </c>
      <c r="AY224" s="209" t="s">
        <v>126</v>
      </c>
    </row>
    <row r="225" spans="2:65" s="1" customFormat="1" ht="48" customHeight="1">
      <c r="B225" s="34"/>
      <c r="C225" s="175" t="s">
        <v>402</v>
      </c>
      <c r="D225" s="175" t="s">
        <v>128</v>
      </c>
      <c r="E225" s="176" t="s">
        <v>403</v>
      </c>
      <c r="F225" s="177" t="s">
        <v>404</v>
      </c>
      <c r="G225" s="178" t="s">
        <v>225</v>
      </c>
      <c r="H225" s="179">
        <v>44.16</v>
      </c>
      <c r="I225" s="180"/>
      <c r="J225" s="181">
        <f>ROUND(I225*H225,2)</f>
        <v>0</v>
      </c>
      <c r="K225" s="177" t="s">
        <v>132</v>
      </c>
      <c r="L225" s="38"/>
      <c r="M225" s="182" t="s">
        <v>19</v>
      </c>
      <c r="N225" s="183" t="s">
        <v>41</v>
      </c>
      <c r="O225" s="63"/>
      <c r="P225" s="184">
        <f>O225*H225</f>
        <v>0</v>
      </c>
      <c r="Q225" s="184">
        <v>0</v>
      </c>
      <c r="R225" s="184">
        <f>Q225*H225</f>
        <v>0</v>
      </c>
      <c r="S225" s="184">
        <v>0</v>
      </c>
      <c r="T225" s="185">
        <f>S225*H225</f>
        <v>0</v>
      </c>
      <c r="AR225" s="186" t="s">
        <v>133</v>
      </c>
      <c r="AT225" s="186" t="s">
        <v>128</v>
      </c>
      <c r="AU225" s="186" t="s">
        <v>77</v>
      </c>
      <c r="AY225" s="17" t="s">
        <v>126</v>
      </c>
      <c r="BE225" s="187">
        <f>IF(N225="základní",J225,0)</f>
        <v>0</v>
      </c>
      <c r="BF225" s="187">
        <f>IF(N225="snížená",J225,0)</f>
        <v>0</v>
      </c>
      <c r="BG225" s="187">
        <f>IF(N225="zákl. přenesená",J225,0)</f>
        <v>0</v>
      </c>
      <c r="BH225" s="187">
        <f>IF(N225="sníž. přenesená",J225,0)</f>
        <v>0</v>
      </c>
      <c r="BI225" s="187">
        <f>IF(N225="nulová",J225,0)</f>
        <v>0</v>
      </c>
      <c r="BJ225" s="17" t="s">
        <v>75</v>
      </c>
      <c r="BK225" s="187">
        <f>ROUND(I225*H225,2)</f>
        <v>0</v>
      </c>
      <c r="BL225" s="17" t="s">
        <v>133</v>
      </c>
      <c r="BM225" s="186" t="s">
        <v>405</v>
      </c>
    </row>
    <row r="226" spans="2:65" s="13" customFormat="1" ht="11.25">
      <c r="B226" s="199"/>
      <c r="C226" s="200"/>
      <c r="D226" s="190" t="s">
        <v>135</v>
      </c>
      <c r="E226" s="201" t="s">
        <v>19</v>
      </c>
      <c r="F226" s="202" t="s">
        <v>406</v>
      </c>
      <c r="G226" s="200"/>
      <c r="H226" s="203">
        <v>44.16</v>
      </c>
      <c r="I226" s="204"/>
      <c r="J226" s="200"/>
      <c r="K226" s="200"/>
      <c r="L226" s="205"/>
      <c r="M226" s="206"/>
      <c r="N226" s="207"/>
      <c r="O226" s="207"/>
      <c r="P226" s="207"/>
      <c r="Q226" s="207"/>
      <c r="R226" s="207"/>
      <c r="S226" s="207"/>
      <c r="T226" s="208"/>
      <c r="AT226" s="209" t="s">
        <v>135</v>
      </c>
      <c r="AU226" s="209" t="s">
        <v>77</v>
      </c>
      <c r="AV226" s="13" t="s">
        <v>77</v>
      </c>
      <c r="AW226" s="13" t="s">
        <v>32</v>
      </c>
      <c r="AX226" s="13" t="s">
        <v>75</v>
      </c>
      <c r="AY226" s="209" t="s">
        <v>126</v>
      </c>
    </row>
    <row r="227" spans="2:65" s="1" customFormat="1" ht="24" customHeight="1">
      <c r="B227" s="34"/>
      <c r="C227" s="223" t="s">
        <v>407</v>
      </c>
      <c r="D227" s="223" t="s">
        <v>228</v>
      </c>
      <c r="E227" s="224" t="s">
        <v>408</v>
      </c>
      <c r="F227" s="225" t="s">
        <v>409</v>
      </c>
      <c r="G227" s="226" t="s">
        <v>225</v>
      </c>
      <c r="H227" s="227">
        <v>39.424999999999997</v>
      </c>
      <c r="I227" s="228"/>
      <c r="J227" s="229">
        <f>ROUND(I227*H227,2)</f>
        <v>0</v>
      </c>
      <c r="K227" s="225" t="s">
        <v>132</v>
      </c>
      <c r="L227" s="230"/>
      <c r="M227" s="231" t="s">
        <v>19</v>
      </c>
      <c r="N227" s="232" t="s">
        <v>41</v>
      </c>
      <c r="O227" s="63"/>
      <c r="P227" s="184">
        <f>O227*H227</f>
        <v>0</v>
      </c>
      <c r="Q227" s="184">
        <v>4.0000000000000003E-5</v>
      </c>
      <c r="R227" s="184">
        <f>Q227*H227</f>
        <v>1.5770000000000001E-3</v>
      </c>
      <c r="S227" s="184">
        <v>0</v>
      </c>
      <c r="T227" s="185">
        <f>S227*H227</f>
        <v>0</v>
      </c>
      <c r="AR227" s="186" t="s">
        <v>165</v>
      </c>
      <c r="AT227" s="186" t="s">
        <v>228</v>
      </c>
      <c r="AU227" s="186" t="s">
        <v>77</v>
      </c>
      <c r="AY227" s="17" t="s">
        <v>126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7" t="s">
        <v>75</v>
      </c>
      <c r="BK227" s="187">
        <f>ROUND(I227*H227,2)</f>
        <v>0</v>
      </c>
      <c r="BL227" s="17" t="s">
        <v>133</v>
      </c>
      <c r="BM227" s="186" t="s">
        <v>410</v>
      </c>
    </row>
    <row r="228" spans="2:65" s="13" customFormat="1" ht="11.25">
      <c r="B228" s="199"/>
      <c r="C228" s="200"/>
      <c r="D228" s="190" t="s">
        <v>135</v>
      </c>
      <c r="E228" s="201" t="s">
        <v>19</v>
      </c>
      <c r="F228" s="202" t="s">
        <v>411</v>
      </c>
      <c r="G228" s="200"/>
      <c r="H228" s="203">
        <v>39.424999999999997</v>
      </c>
      <c r="I228" s="204"/>
      <c r="J228" s="200"/>
      <c r="K228" s="200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135</v>
      </c>
      <c r="AU228" s="209" t="s">
        <v>77</v>
      </c>
      <c r="AV228" s="13" t="s">
        <v>77</v>
      </c>
      <c r="AW228" s="13" t="s">
        <v>32</v>
      </c>
      <c r="AX228" s="13" t="s">
        <v>75</v>
      </c>
      <c r="AY228" s="209" t="s">
        <v>126</v>
      </c>
    </row>
    <row r="229" spans="2:65" s="1" customFormat="1" ht="36" customHeight="1">
      <c r="B229" s="34"/>
      <c r="C229" s="175" t="s">
        <v>412</v>
      </c>
      <c r="D229" s="175" t="s">
        <v>128</v>
      </c>
      <c r="E229" s="176" t="s">
        <v>413</v>
      </c>
      <c r="F229" s="177" t="s">
        <v>414</v>
      </c>
      <c r="G229" s="178" t="s">
        <v>185</v>
      </c>
      <c r="H229" s="179">
        <v>101.78100000000001</v>
      </c>
      <c r="I229" s="180"/>
      <c r="J229" s="181">
        <f>ROUND(I229*H229,2)</f>
        <v>0</v>
      </c>
      <c r="K229" s="177" t="s">
        <v>132</v>
      </c>
      <c r="L229" s="38"/>
      <c r="M229" s="182" t="s">
        <v>19</v>
      </c>
      <c r="N229" s="183" t="s">
        <v>41</v>
      </c>
      <c r="O229" s="63"/>
      <c r="P229" s="184">
        <f>O229*H229</f>
        <v>0</v>
      </c>
      <c r="Q229" s="184">
        <v>7.9000000000000008E-3</v>
      </c>
      <c r="R229" s="184">
        <f>Q229*H229</f>
        <v>0.80406990000000012</v>
      </c>
      <c r="S229" s="184">
        <v>0</v>
      </c>
      <c r="T229" s="185">
        <f>S229*H229</f>
        <v>0</v>
      </c>
      <c r="AR229" s="186" t="s">
        <v>133</v>
      </c>
      <c r="AT229" s="186" t="s">
        <v>128</v>
      </c>
      <c r="AU229" s="186" t="s">
        <v>77</v>
      </c>
      <c r="AY229" s="17" t="s">
        <v>126</v>
      </c>
      <c r="BE229" s="187">
        <f>IF(N229="základní",J229,0)</f>
        <v>0</v>
      </c>
      <c r="BF229" s="187">
        <f>IF(N229="snížená",J229,0)</f>
        <v>0</v>
      </c>
      <c r="BG229" s="187">
        <f>IF(N229="zákl. přenesená",J229,0)</f>
        <v>0</v>
      </c>
      <c r="BH229" s="187">
        <f>IF(N229="sníž. přenesená",J229,0)</f>
        <v>0</v>
      </c>
      <c r="BI229" s="187">
        <f>IF(N229="nulová",J229,0)</f>
        <v>0</v>
      </c>
      <c r="BJ229" s="17" t="s">
        <v>75</v>
      </c>
      <c r="BK229" s="187">
        <f>ROUND(I229*H229,2)</f>
        <v>0</v>
      </c>
      <c r="BL229" s="17" t="s">
        <v>133</v>
      </c>
      <c r="BM229" s="186" t="s">
        <v>415</v>
      </c>
    </row>
    <row r="230" spans="2:65" s="1" customFormat="1" ht="36" customHeight="1">
      <c r="B230" s="34"/>
      <c r="C230" s="175" t="s">
        <v>416</v>
      </c>
      <c r="D230" s="175" t="s">
        <v>128</v>
      </c>
      <c r="E230" s="176" t="s">
        <v>417</v>
      </c>
      <c r="F230" s="177" t="s">
        <v>418</v>
      </c>
      <c r="G230" s="178" t="s">
        <v>185</v>
      </c>
      <c r="H230" s="179">
        <v>101.78100000000001</v>
      </c>
      <c r="I230" s="180"/>
      <c r="J230" s="181">
        <f>ROUND(I230*H230,2)</f>
        <v>0</v>
      </c>
      <c r="K230" s="177" t="s">
        <v>132</v>
      </c>
      <c r="L230" s="38"/>
      <c r="M230" s="182" t="s">
        <v>19</v>
      </c>
      <c r="N230" s="183" t="s">
        <v>41</v>
      </c>
      <c r="O230" s="63"/>
      <c r="P230" s="184">
        <f>O230*H230</f>
        <v>0</v>
      </c>
      <c r="Q230" s="184">
        <v>3.798E-2</v>
      </c>
      <c r="R230" s="184">
        <f>Q230*H230</f>
        <v>3.8656423800000002</v>
      </c>
      <c r="S230" s="184">
        <v>0</v>
      </c>
      <c r="T230" s="185">
        <f>S230*H230</f>
        <v>0</v>
      </c>
      <c r="AR230" s="186" t="s">
        <v>133</v>
      </c>
      <c r="AT230" s="186" t="s">
        <v>128</v>
      </c>
      <c r="AU230" s="186" t="s">
        <v>77</v>
      </c>
      <c r="AY230" s="17" t="s">
        <v>126</v>
      </c>
      <c r="BE230" s="187">
        <f>IF(N230="základní",J230,0)</f>
        <v>0</v>
      </c>
      <c r="BF230" s="187">
        <f>IF(N230="snížená",J230,0)</f>
        <v>0</v>
      </c>
      <c r="BG230" s="187">
        <f>IF(N230="zákl. přenesená",J230,0)</f>
        <v>0</v>
      </c>
      <c r="BH230" s="187">
        <f>IF(N230="sníž. přenesená",J230,0)</f>
        <v>0</v>
      </c>
      <c r="BI230" s="187">
        <f>IF(N230="nulová",J230,0)</f>
        <v>0</v>
      </c>
      <c r="BJ230" s="17" t="s">
        <v>75</v>
      </c>
      <c r="BK230" s="187">
        <f>ROUND(I230*H230,2)</f>
        <v>0</v>
      </c>
      <c r="BL230" s="17" t="s">
        <v>133</v>
      </c>
      <c r="BM230" s="186" t="s">
        <v>419</v>
      </c>
    </row>
    <row r="231" spans="2:65" s="13" customFormat="1" ht="11.25">
      <c r="B231" s="199"/>
      <c r="C231" s="200"/>
      <c r="D231" s="190" t="s">
        <v>135</v>
      </c>
      <c r="E231" s="201" t="s">
        <v>19</v>
      </c>
      <c r="F231" s="202" t="s">
        <v>420</v>
      </c>
      <c r="G231" s="200"/>
      <c r="H231" s="203">
        <v>115.685</v>
      </c>
      <c r="I231" s="204"/>
      <c r="J231" s="200"/>
      <c r="K231" s="200"/>
      <c r="L231" s="205"/>
      <c r="M231" s="206"/>
      <c r="N231" s="207"/>
      <c r="O231" s="207"/>
      <c r="P231" s="207"/>
      <c r="Q231" s="207"/>
      <c r="R231" s="207"/>
      <c r="S231" s="207"/>
      <c r="T231" s="208"/>
      <c r="AT231" s="209" t="s">
        <v>135</v>
      </c>
      <c r="AU231" s="209" t="s">
        <v>77</v>
      </c>
      <c r="AV231" s="13" t="s">
        <v>77</v>
      </c>
      <c r="AW231" s="13" t="s">
        <v>32</v>
      </c>
      <c r="AX231" s="13" t="s">
        <v>70</v>
      </c>
      <c r="AY231" s="209" t="s">
        <v>126</v>
      </c>
    </row>
    <row r="232" spans="2:65" s="13" customFormat="1" ht="11.25">
      <c r="B232" s="199"/>
      <c r="C232" s="200"/>
      <c r="D232" s="190" t="s">
        <v>135</v>
      </c>
      <c r="E232" s="201" t="s">
        <v>19</v>
      </c>
      <c r="F232" s="202" t="s">
        <v>351</v>
      </c>
      <c r="G232" s="200"/>
      <c r="H232" s="203">
        <v>-13.904</v>
      </c>
      <c r="I232" s="204"/>
      <c r="J232" s="200"/>
      <c r="K232" s="200"/>
      <c r="L232" s="205"/>
      <c r="M232" s="206"/>
      <c r="N232" s="207"/>
      <c r="O232" s="207"/>
      <c r="P232" s="207"/>
      <c r="Q232" s="207"/>
      <c r="R232" s="207"/>
      <c r="S232" s="207"/>
      <c r="T232" s="208"/>
      <c r="AT232" s="209" t="s">
        <v>135</v>
      </c>
      <c r="AU232" s="209" t="s">
        <v>77</v>
      </c>
      <c r="AV232" s="13" t="s">
        <v>77</v>
      </c>
      <c r="AW232" s="13" t="s">
        <v>32</v>
      </c>
      <c r="AX232" s="13" t="s">
        <v>70</v>
      </c>
      <c r="AY232" s="209" t="s">
        <v>126</v>
      </c>
    </row>
    <row r="233" spans="2:65" s="14" customFormat="1" ht="11.25">
      <c r="B233" s="212"/>
      <c r="C233" s="213"/>
      <c r="D233" s="190" t="s">
        <v>135</v>
      </c>
      <c r="E233" s="214" t="s">
        <v>19</v>
      </c>
      <c r="F233" s="215" t="s">
        <v>216</v>
      </c>
      <c r="G233" s="213"/>
      <c r="H233" s="216">
        <v>101.78100000000001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135</v>
      </c>
      <c r="AU233" s="222" t="s">
        <v>77</v>
      </c>
      <c r="AV233" s="14" t="s">
        <v>133</v>
      </c>
      <c r="AW233" s="14" t="s">
        <v>32</v>
      </c>
      <c r="AX233" s="14" t="s">
        <v>75</v>
      </c>
      <c r="AY233" s="222" t="s">
        <v>126</v>
      </c>
    </row>
    <row r="234" spans="2:65" s="1" customFormat="1" ht="36" customHeight="1">
      <c r="B234" s="34"/>
      <c r="C234" s="175" t="s">
        <v>421</v>
      </c>
      <c r="D234" s="175" t="s">
        <v>128</v>
      </c>
      <c r="E234" s="176" t="s">
        <v>422</v>
      </c>
      <c r="F234" s="177" t="s">
        <v>423</v>
      </c>
      <c r="G234" s="178" t="s">
        <v>185</v>
      </c>
      <c r="H234" s="179">
        <v>14.3</v>
      </c>
      <c r="I234" s="180"/>
      <c r="J234" s="181">
        <f>ROUND(I234*H234,2)</f>
        <v>0</v>
      </c>
      <c r="K234" s="177" t="s">
        <v>132</v>
      </c>
      <c r="L234" s="38"/>
      <c r="M234" s="182" t="s">
        <v>19</v>
      </c>
      <c r="N234" s="183" t="s">
        <v>41</v>
      </c>
      <c r="O234" s="63"/>
      <c r="P234" s="184">
        <f>O234*H234</f>
        <v>0</v>
      </c>
      <c r="Q234" s="184">
        <v>6.28E-3</v>
      </c>
      <c r="R234" s="184">
        <f>Q234*H234</f>
        <v>8.9804000000000009E-2</v>
      </c>
      <c r="S234" s="184">
        <v>0</v>
      </c>
      <c r="T234" s="185">
        <f>S234*H234</f>
        <v>0</v>
      </c>
      <c r="AR234" s="186" t="s">
        <v>133</v>
      </c>
      <c r="AT234" s="186" t="s">
        <v>128</v>
      </c>
      <c r="AU234" s="186" t="s">
        <v>77</v>
      </c>
      <c r="AY234" s="17" t="s">
        <v>126</v>
      </c>
      <c r="BE234" s="187">
        <f>IF(N234="základní",J234,0)</f>
        <v>0</v>
      </c>
      <c r="BF234" s="187">
        <f>IF(N234="snížená",J234,0)</f>
        <v>0</v>
      </c>
      <c r="BG234" s="187">
        <f>IF(N234="zákl. přenesená",J234,0)</f>
        <v>0</v>
      </c>
      <c r="BH234" s="187">
        <f>IF(N234="sníž. přenesená",J234,0)</f>
        <v>0</v>
      </c>
      <c r="BI234" s="187">
        <f>IF(N234="nulová",J234,0)</f>
        <v>0</v>
      </c>
      <c r="BJ234" s="17" t="s">
        <v>75</v>
      </c>
      <c r="BK234" s="187">
        <f>ROUND(I234*H234,2)</f>
        <v>0</v>
      </c>
      <c r="BL234" s="17" t="s">
        <v>133</v>
      </c>
      <c r="BM234" s="186" t="s">
        <v>424</v>
      </c>
    </row>
    <row r="235" spans="2:65" s="12" customFormat="1" ht="11.25">
      <c r="B235" s="188"/>
      <c r="C235" s="189"/>
      <c r="D235" s="190" t="s">
        <v>135</v>
      </c>
      <c r="E235" s="191" t="s">
        <v>19</v>
      </c>
      <c r="F235" s="192" t="s">
        <v>425</v>
      </c>
      <c r="G235" s="189"/>
      <c r="H235" s="191" t="s">
        <v>19</v>
      </c>
      <c r="I235" s="193"/>
      <c r="J235" s="189"/>
      <c r="K235" s="189"/>
      <c r="L235" s="194"/>
      <c r="M235" s="195"/>
      <c r="N235" s="196"/>
      <c r="O235" s="196"/>
      <c r="P235" s="196"/>
      <c r="Q235" s="196"/>
      <c r="R235" s="196"/>
      <c r="S235" s="196"/>
      <c r="T235" s="197"/>
      <c r="AT235" s="198" t="s">
        <v>135</v>
      </c>
      <c r="AU235" s="198" t="s">
        <v>77</v>
      </c>
      <c r="AV235" s="12" t="s">
        <v>75</v>
      </c>
      <c r="AW235" s="12" t="s">
        <v>32</v>
      </c>
      <c r="AX235" s="12" t="s">
        <v>70</v>
      </c>
      <c r="AY235" s="198" t="s">
        <v>126</v>
      </c>
    </row>
    <row r="236" spans="2:65" s="13" customFormat="1" ht="11.25">
      <c r="B236" s="199"/>
      <c r="C236" s="200"/>
      <c r="D236" s="190" t="s">
        <v>135</v>
      </c>
      <c r="E236" s="201" t="s">
        <v>19</v>
      </c>
      <c r="F236" s="202" t="s">
        <v>426</v>
      </c>
      <c r="G236" s="200"/>
      <c r="H236" s="203">
        <v>14.3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135</v>
      </c>
      <c r="AU236" s="209" t="s">
        <v>77</v>
      </c>
      <c r="AV236" s="13" t="s">
        <v>77</v>
      </c>
      <c r="AW236" s="13" t="s">
        <v>32</v>
      </c>
      <c r="AX236" s="13" t="s">
        <v>75</v>
      </c>
      <c r="AY236" s="209" t="s">
        <v>126</v>
      </c>
    </row>
    <row r="237" spans="2:65" s="1" customFormat="1" ht="48" customHeight="1">
      <c r="B237" s="34"/>
      <c r="C237" s="175" t="s">
        <v>427</v>
      </c>
      <c r="D237" s="175" t="s">
        <v>128</v>
      </c>
      <c r="E237" s="176" t="s">
        <v>428</v>
      </c>
      <c r="F237" s="177" t="s">
        <v>429</v>
      </c>
      <c r="G237" s="178" t="s">
        <v>185</v>
      </c>
      <c r="H237" s="179">
        <v>228.53399999999999</v>
      </c>
      <c r="I237" s="180"/>
      <c r="J237" s="181">
        <f>ROUND(I237*H237,2)</f>
        <v>0</v>
      </c>
      <c r="K237" s="177" t="s">
        <v>132</v>
      </c>
      <c r="L237" s="38"/>
      <c r="M237" s="182" t="s">
        <v>19</v>
      </c>
      <c r="N237" s="183" t="s">
        <v>41</v>
      </c>
      <c r="O237" s="63"/>
      <c r="P237" s="184">
        <f>O237*H237</f>
        <v>0</v>
      </c>
      <c r="Q237" s="184">
        <v>2.6800000000000001E-3</v>
      </c>
      <c r="R237" s="184">
        <f>Q237*H237</f>
        <v>0.61247112000000004</v>
      </c>
      <c r="S237" s="184">
        <v>0</v>
      </c>
      <c r="T237" s="185">
        <f>S237*H237</f>
        <v>0</v>
      </c>
      <c r="AR237" s="186" t="s">
        <v>133</v>
      </c>
      <c r="AT237" s="186" t="s">
        <v>128</v>
      </c>
      <c r="AU237" s="186" t="s">
        <v>77</v>
      </c>
      <c r="AY237" s="17" t="s">
        <v>126</v>
      </c>
      <c r="BE237" s="187">
        <f>IF(N237="základní",J237,0)</f>
        <v>0</v>
      </c>
      <c r="BF237" s="187">
        <f>IF(N237="snížená",J237,0)</f>
        <v>0</v>
      </c>
      <c r="BG237" s="187">
        <f>IF(N237="zákl. přenesená",J237,0)</f>
        <v>0</v>
      </c>
      <c r="BH237" s="187">
        <f>IF(N237="sníž. přenesená",J237,0)</f>
        <v>0</v>
      </c>
      <c r="BI237" s="187">
        <f>IF(N237="nulová",J237,0)</f>
        <v>0</v>
      </c>
      <c r="BJ237" s="17" t="s">
        <v>75</v>
      </c>
      <c r="BK237" s="187">
        <f>ROUND(I237*H237,2)</f>
        <v>0</v>
      </c>
      <c r="BL237" s="17" t="s">
        <v>133</v>
      </c>
      <c r="BM237" s="186" t="s">
        <v>430</v>
      </c>
    </row>
    <row r="238" spans="2:65" s="13" customFormat="1" ht="11.25">
      <c r="B238" s="199"/>
      <c r="C238" s="200"/>
      <c r="D238" s="190" t="s">
        <v>135</v>
      </c>
      <c r="E238" s="201" t="s">
        <v>19</v>
      </c>
      <c r="F238" s="202" t="s">
        <v>431</v>
      </c>
      <c r="G238" s="200"/>
      <c r="H238" s="203">
        <v>228.53399999999999</v>
      </c>
      <c r="I238" s="204"/>
      <c r="J238" s="200"/>
      <c r="K238" s="200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135</v>
      </c>
      <c r="AU238" s="209" t="s">
        <v>77</v>
      </c>
      <c r="AV238" s="13" t="s">
        <v>77</v>
      </c>
      <c r="AW238" s="13" t="s">
        <v>32</v>
      </c>
      <c r="AX238" s="13" t="s">
        <v>75</v>
      </c>
      <c r="AY238" s="209" t="s">
        <v>126</v>
      </c>
    </row>
    <row r="239" spans="2:65" s="1" customFormat="1" ht="36" customHeight="1">
      <c r="B239" s="34"/>
      <c r="C239" s="175" t="s">
        <v>432</v>
      </c>
      <c r="D239" s="175" t="s">
        <v>128</v>
      </c>
      <c r="E239" s="176" t="s">
        <v>433</v>
      </c>
      <c r="F239" s="177" t="s">
        <v>434</v>
      </c>
      <c r="G239" s="178" t="s">
        <v>185</v>
      </c>
      <c r="H239" s="179">
        <v>27.809000000000001</v>
      </c>
      <c r="I239" s="180"/>
      <c r="J239" s="181">
        <f>ROUND(I239*H239,2)</f>
        <v>0</v>
      </c>
      <c r="K239" s="177" t="s">
        <v>132</v>
      </c>
      <c r="L239" s="38"/>
      <c r="M239" s="182" t="s">
        <v>19</v>
      </c>
      <c r="N239" s="183" t="s">
        <v>41</v>
      </c>
      <c r="O239" s="63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AR239" s="186" t="s">
        <v>133</v>
      </c>
      <c r="AT239" s="186" t="s">
        <v>128</v>
      </c>
      <c r="AU239" s="186" t="s">
        <v>77</v>
      </c>
      <c r="AY239" s="17" t="s">
        <v>126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7" t="s">
        <v>75</v>
      </c>
      <c r="BK239" s="187">
        <f>ROUND(I239*H239,2)</f>
        <v>0</v>
      </c>
      <c r="BL239" s="17" t="s">
        <v>133</v>
      </c>
      <c r="BM239" s="186" t="s">
        <v>435</v>
      </c>
    </row>
    <row r="240" spans="2:65" s="13" customFormat="1" ht="11.25">
      <c r="B240" s="199"/>
      <c r="C240" s="200"/>
      <c r="D240" s="190" t="s">
        <v>135</v>
      </c>
      <c r="E240" s="201" t="s">
        <v>19</v>
      </c>
      <c r="F240" s="202" t="s">
        <v>436</v>
      </c>
      <c r="G240" s="200"/>
      <c r="H240" s="203">
        <v>27.809000000000001</v>
      </c>
      <c r="I240" s="204"/>
      <c r="J240" s="200"/>
      <c r="K240" s="200"/>
      <c r="L240" s="205"/>
      <c r="M240" s="206"/>
      <c r="N240" s="207"/>
      <c r="O240" s="207"/>
      <c r="P240" s="207"/>
      <c r="Q240" s="207"/>
      <c r="R240" s="207"/>
      <c r="S240" s="207"/>
      <c r="T240" s="208"/>
      <c r="AT240" s="209" t="s">
        <v>135</v>
      </c>
      <c r="AU240" s="209" t="s">
        <v>77</v>
      </c>
      <c r="AV240" s="13" t="s">
        <v>77</v>
      </c>
      <c r="AW240" s="13" t="s">
        <v>32</v>
      </c>
      <c r="AX240" s="13" t="s">
        <v>75</v>
      </c>
      <c r="AY240" s="209" t="s">
        <v>126</v>
      </c>
    </row>
    <row r="241" spans="2:65" s="1" customFormat="1" ht="24" customHeight="1">
      <c r="B241" s="34"/>
      <c r="C241" s="175" t="s">
        <v>437</v>
      </c>
      <c r="D241" s="175" t="s">
        <v>128</v>
      </c>
      <c r="E241" s="176" t="s">
        <v>438</v>
      </c>
      <c r="F241" s="177" t="s">
        <v>439</v>
      </c>
      <c r="G241" s="178" t="s">
        <v>131</v>
      </c>
      <c r="H241" s="179">
        <v>0.55000000000000004</v>
      </c>
      <c r="I241" s="180"/>
      <c r="J241" s="181">
        <f>ROUND(I241*H241,2)</f>
        <v>0</v>
      </c>
      <c r="K241" s="177" t="s">
        <v>132</v>
      </c>
      <c r="L241" s="38"/>
      <c r="M241" s="182" t="s">
        <v>19</v>
      </c>
      <c r="N241" s="183" t="s">
        <v>41</v>
      </c>
      <c r="O241" s="63"/>
      <c r="P241" s="184">
        <f>O241*H241</f>
        <v>0</v>
      </c>
      <c r="Q241" s="184">
        <v>2.45329</v>
      </c>
      <c r="R241" s="184">
        <f>Q241*H241</f>
        <v>1.3493095000000002</v>
      </c>
      <c r="S241" s="184">
        <v>0</v>
      </c>
      <c r="T241" s="185">
        <f>S241*H241</f>
        <v>0</v>
      </c>
      <c r="AR241" s="186" t="s">
        <v>133</v>
      </c>
      <c r="AT241" s="186" t="s">
        <v>128</v>
      </c>
      <c r="AU241" s="186" t="s">
        <v>77</v>
      </c>
      <c r="AY241" s="17" t="s">
        <v>126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7" t="s">
        <v>75</v>
      </c>
      <c r="BK241" s="187">
        <f>ROUND(I241*H241,2)</f>
        <v>0</v>
      </c>
      <c r="BL241" s="17" t="s">
        <v>133</v>
      </c>
      <c r="BM241" s="186" t="s">
        <v>440</v>
      </c>
    </row>
    <row r="242" spans="2:65" s="12" customFormat="1" ht="11.25">
      <c r="B242" s="188"/>
      <c r="C242" s="189"/>
      <c r="D242" s="190" t="s">
        <v>135</v>
      </c>
      <c r="E242" s="191" t="s">
        <v>19</v>
      </c>
      <c r="F242" s="192" t="s">
        <v>441</v>
      </c>
      <c r="G242" s="189"/>
      <c r="H242" s="191" t="s">
        <v>19</v>
      </c>
      <c r="I242" s="193"/>
      <c r="J242" s="189"/>
      <c r="K242" s="189"/>
      <c r="L242" s="194"/>
      <c r="M242" s="195"/>
      <c r="N242" s="196"/>
      <c r="O242" s="196"/>
      <c r="P242" s="196"/>
      <c r="Q242" s="196"/>
      <c r="R242" s="196"/>
      <c r="S242" s="196"/>
      <c r="T242" s="197"/>
      <c r="AT242" s="198" t="s">
        <v>135</v>
      </c>
      <c r="AU242" s="198" t="s">
        <v>77</v>
      </c>
      <c r="AV242" s="12" t="s">
        <v>75</v>
      </c>
      <c r="AW242" s="12" t="s">
        <v>32</v>
      </c>
      <c r="AX242" s="12" t="s">
        <v>70</v>
      </c>
      <c r="AY242" s="198" t="s">
        <v>126</v>
      </c>
    </row>
    <row r="243" spans="2:65" s="13" customFormat="1" ht="11.25">
      <c r="B243" s="199"/>
      <c r="C243" s="200"/>
      <c r="D243" s="190" t="s">
        <v>135</v>
      </c>
      <c r="E243" s="201" t="s">
        <v>19</v>
      </c>
      <c r="F243" s="202" t="s">
        <v>442</v>
      </c>
      <c r="G243" s="200"/>
      <c r="H243" s="203">
        <v>0.55000000000000004</v>
      </c>
      <c r="I243" s="204"/>
      <c r="J243" s="200"/>
      <c r="K243" s="200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135</v>
      </c>
      <c r="AU243" s="209" t="s">
        <v>77</v>
      </c>
      <c r="AV243" s="13" t="s">
        <v>77</v>
      </c>
      <c r="AW243" s="13" t="s">
        <v>32</v>
      </c>
      <c r="AX243" s="13" t="s">
        <v>75</v>
      </c>
      <c r="AY243" s="209" t="s">
        <v>126</v>
      </c>
    </row>
    <row r="244" spans="2:65" s="1" customFormat="1" ht="36" customHeight="1">
      <c r="B244" s="34"/>
      <c r="C244" s="175" t="s">
        <v>443</v>
      </c>
      <c r="D244" s="175" t="s">
        <v>128</v>
      </c>
      <c r="E244" s="176" t="s">
        <v>444</v>
      </c>
      <c r="F244" s="177" t="s">
        <v>445</v>
      </c>
      <c r="G244" s="178" t="s">
        <v>131</v>
      </c>
      <c r="H244" s="179">
        <v>0.55000000000000004</v>
      </c>
      <c r="I244" s="180"/>
      <c r="J244" s="181">
        <f>ROUND(I244*H244,2)</f>
        <v>0</v>
      </c>
      <c r="K244" s="177" t="s">
        <v>132</v>
      </c>
      <c r="L244" s="38"/>
      <c r="M244" s="182" t="s">
        <v>19</v>
      </c>
      <c r="N244" s="183" t="s">
        <v>41</v>
      </c>
      <c r="O244" s="63"/>
      <c r="P244" s="184">
        <f>O244*H244</f>
        <v>0</v>
      </c>
      <c r="Q244" s="184">
        <v>0</v>
      </c>
      <c r="R244" s="184">
        <f>Q244*H244</f>
        <v>0</v>
      </c>
      <c r="S244" s="184">
        <v>0</v>
      </c>
      <c r="T244" s="185">
        <f>S244*H244</f>
        <v>0</v>
      </c>
      <c r="AR244" s="186" t="s">
        <v>133</v>
      </c>
      <c r="AT244" s="186" t="s">
        <v>128</v>
      </c>
      <c r="AU244" s="186" t="s">
        <v>77</v>
      </c>
      <c r="AY244" s="17" t="s">
        <v>126</v>
      </c>
      <c r="BE244" s="187">
        <f>IF(N244="základní",J244,0)</f>
        <v>0</v>
      </c>
      <c r="BF244" s="187">
        <f>IF(N244="snížená",J244,0)</f>
        <v>0</v>
      </c>
      <c r="BG244" s="187">
        <f>IF(N244="zákl. přenesená",J244,0)</f>
        <v>0</v>
      </c>
      <c r="BH244" s="187">
        <f>IF(N244="sníž. přenesená",J244,0)</f>
        <v>0</v>
      </c>
      <c r="BI244" s="187">
        <f>IF(N244="nulová",J244,0)</f>
        <v>0</v>
      </c>
      <c r="BJ244" s="17" t="s">
        <v>75</v>
      </c>
      <c r="BK244" s="187">
        <f>ROUND(I244*H244,2)</f>
        <v>0</v>
      </c>
      <c r="BL244" s="17" t="s">
        <v>133</v>
      </c>
      <c r="BM244" s="186" t="s">
        <v>446</v>
      </c>
    </row>
    <row r="245" spans="2:65" s="1" customFormat="1" ht="36" customHeight="1">
      <c r="B245" s="34"/>
      <c r="C245" s="175" t="s">
        <v>447</v>
      </c>
      <c r="D245" s="175" t="s">
        <v>128</v>
      </c>
      <c r="E245" s="176" t="s">
        <v>448</v>
      </c>
      <c r="F245" s="177" t="s">
        <v>449</v>
      </c>
      <c r="G245" s="178" t="s">
        <v>131</v>
      </c>
      <c r="H245" s="179">
        <v>0.55000000000000004</v>
      </c>
      <c r="I245" s="180"/>
      <c r="J245" s="181">
        <f>ROUND(I245*H245,2)</f>
        <v>0</v>
      </c>
      <c r="K245" s="177" t="s">
        <v>132</v>
      </c>
      <c r="L245" s="38"/>
      <c r="M245" s="182" t="s">
        <v>19</v>
      </c>
      <c r="N245" s="183" t="s">
        <v>41</v>
      </c>
      <c r="O245" s="63"/>
      <c r="P245" s="184">
        <f>O245*H245</f>
        <v>0</v>
      </c>
      <c r="Q245" s="184">
        <v>0</v>
      </c>
      <c r="R245" s="184">
        <f>Q245*H245</f>
        <v>0</v>
      </c>
      <c r="S245" s="184">
        <v>0</v>
      </c>
      <c r="T245" s="185">
        <f>S245*H245</f>
        <v>0</v>
      </c>
      <c r="AR245" s="186" t="s">
        <v>133</v>
      </c>
      <c r="AT245" s="186" t="s">
        <v>128</v>
      </c>
      <c r="AU245" s="186" t="s">
        <v>77</v>
      </c>
      <c r="AY245" s="17" t="s">
        <v>126</v>
      </c>
      <c r="BE245" s="187">
        <f>IF(N245="základní",J245,0)</f>
        <v>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7" t="s">
        <v>75</v>
      </c>
      <c r="BK245" s="187">
        <f>ROUND(I245*H245,2)</f>
        <v>0</v>
      </c>
      <c r="BL245" s="17" t="s">
        <v>133</v>
      </c>
      <c r="BM245" s="186" t="s">
        <v>450</v>
      </c>
    </row>
    <row r="246" spans="2:65" s="1" customFormat="1" ht="16.5" customHeight="1">
      <c r="B246" s="34"/>
      <c r="C246" s="175" t="s">
        <v>451</v>
      </c>
      <c r="D246" s="175" t="s">
        <v>128</v>
      </c>
      <c r="E246" s="176" t="s">
        <v>452</v>
      </c>
      <c r="F246" s="177" t="s">
        <v>453</v>
      </c>
      <c r="G246" s="178" t="s">
        <v>185</v>
      </c>
      <c r="H246" s="179">
        <v>3</v>
      </c>
      <c r="I246" s="180"/>
      <c r="J246" s="181">
        <f>ROUND(I246*H246,2)</f>
        <v>0</v>
      </c>
      <c r="K246" s="177" t="s">
        <v>132</v>
      </c>
      <c r="L246" s="38"/>
      <c r="M246" s="182" t="s">
        <v>19</v>
      </c>
      <c r="N246" s="183" t="s">
        <v>41</v>
      </c>
      <c r="O246" s="63"/>
      <c r="P246" s="184">
        <f>O246*H246</f>
        <v>0</v>
      </c>
      <c r="Q246" s="184">
        <v>1.3520000000000001E-2</v>
      </c>
      <c r="R246" s="184">
        <f>Q246*H246</f>
        <v>4.0559999999999999E-2</v>
      </c>
      <c r="S246" s="184">
        <v>0</v>
      </c>
      <c r="T246" s="185">
        <f>S246*H246</f>
        <v>0</v>
      </c>
      <c r="AR246" s="186" t="s">
        <v>133</v>
      </c>
      <c r="AT246" s="186" t="s">
        <v>128</v>
      </c>
      <c r="AU246" s="186" t="s">
        <v>77</v>
      </c>
      <c r="AY246" s="17" t="s">
        <v>126</v>
      </c>
      <c r="BE246" s="187">
        <f>IF(N246="základní",J246,0)</f>
        <v>0</v>
      </c>
      <c r="BF246" s="187">
        <f>IF(N246="snížená",J246,0)</f>
        <v>0</v>
      </c>
      <c r="BG246" s="187">
        <f>IF(N246="zákl. přenesená",J246,0)</f>
        <v>0</v>
      </c>
      <c r="BH246" s="187">
        <f>IF(N246="sníž. přenesená",J246,0)</f>
        <v>0</v>
      </c>
      <c r="BI246" s="187">
        <f>IF(N246="nulová",J246,0)</f>
        <v>0</v>
      </c>
      <c r="BJ246" s="17" t="s">
        <v>75</v>
      </c>
      <c r="BK246" s="187">
        <f>ROUND(I246*H246,2)</f>
        <v>0</v>
      </c>
      <c r="BL246" s="17" t="s">
        <v>133</v>
      </c>
      <c r="BM246" s="186" t="s">
        <v>454</v>
      </c>
    </row>
    <row r="247" spans="2:65" s="13" customFormat="1" ht="11.25">
      <c r="B247" s="199"/>
      <c r="C247" s="200"/>
      <c r="D247" s="190" t="s">
        <v>135</v>
      </c>
      <c r="E247" s="201" t="s">
        <v>19</v>
      </c>
      <c r="F247" s="202" t="s">
        <v>455</v>
      </c>
      <c r="G247" s="200"/>
      <c r="H247" s="203">
        <v>3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135</v>
      </c>
      <c r="AU247" s="209" t="s">
        <v>77</v>
      </c>
      <c r="AV247" s="13" t="s">
        <v>77</v>
      </c>
      <c r="AW247" s="13" t="s">
        <v>32</v>
      </c>
      <c r="AX247" s="13" t="s">
        <v>75</v>
      </c>
      <c r="AY247" s="209" t="s">
        <v>126</v>
      </c>
    </row>
    <row r="248" spans="2:65" s="1" customFormat="1" ht="16.5" customHeight="1">
      <c r="B248" s="34"/>
      <c r="C248" s="175" t="s">
        <v>456</v>
      </c>
      <c r="D248" s="175" t="s">
        <v>128</v>
      </c>
      <c r="E248" s="176" t="s">
        <v>457</v>
      </c>
      <c r="F248" s="177" t="s">
        <v>458</v>
      </c>
      <c r="G248" s="178" t="s">
        <v>185</v>
      </c>
      <c r="H248" s="179">
        <v>3</v>
      </c>
      <c r="I248" s="180"/>
      <c r="J248" s="181">
        <f>ROUND(I248*H248,2)</f>
        <v>0</v>
      </c>
      <c r="K248" s="177" t="s">
        <v>132</v>
      </c>
      <c r="L248" s="38"/>
      <c r="M248" s="182" t="s">
        <v>19</v>
      </c>
      <c r="N248" s="183" t="s">
        <v>41</v>
      </c>
      <c r="O248" s="63"/>
      <c r="P248" s="184">
        <f>O248*H248</f>
        <v>0</v>
      </c>
      <c r="Q248" s="184">
        <v>0</v>
      </c>
      <c r="R248" s="184">
        <f>Q248*H248</f>
        <v>0</v>
      </c>
      <c r="S248" s="184">
        <v>0</v>
      </c>
      <c r="T248" s="185">
        <f>S248*H248</f>
        <v>0</v>
      </c>
      <c r="AR248" s="186" t="s">
        <v>133</v>
      </c>
      <c r="AT248" s="186" t="s">
        <v>128</v>
      </c>
      <c r="AU248" s="186" t="s">
        <v>77</v>
      </c>
      <c r="AY248" s="17" t="s">
        <v>126</v>
      </c>
      <c r="BE248" s="187">
        <f>IF(N248="základní",J248,0)</f>
        <v>0</v>
      </c>
      <c r="BF248" s="187">
        <f>IF(N248="snížená",J248,0)</f>
        <v>0</v>
      </c>
      <c r="BG248" s="187">
        <f>IF(N248="zákl. přenesená",J248,0)</f>
        <v>0</v>
      </c>
      <c r="BH248" s="187">
        <f>IF(N248="sníž. přenesená",J248,0)</f>
        <v>0</v>
      </c>
      <c r="BI248" s="187">
        <f>IF(N248="nulová",J248,0)</f>
        <v>0</v>
      </c>
      <c r="BJ248" s="17" t="s">
        <v>75</v>
      </c>
      <c r="BK248" s="187">
        <f>ROUND(I248*H248,2)</f>
        <v>0</v>
      </c>
      <c r="BL248" s="17" t="s">
        <v>133</v>
      </c>
      <c r="BM248" s="186" t="s">
        <v>459</v>
      </c>
    </row>
    <row r="249" spans="2:65" s="1" customFormat="1" ht="16.5" customHeight="1">
      <c r="B249" s="34"/>
      <c r="C249" s="175" t="s">
        <v>460</v>
      </c>
      <c r="D249" s="175" t="s">
        <v>128</v>
      </c>
      <c r="E249" s="176" t="s">
        <v>461</v>
      </c>
      <c r="F249" s="177" t="s">
        <v>462</v>
      </c>
      <c r="G249" s="178" t="s">
        <v>210</v>
      </c>
      <c r="H249" s="179">
        <v>1.6E-2</v>
      </c>
      <c r="I249" s="180"/>
      <c r="J249" s="181">
        <f>ROUND(I249*H249,2)</f>
        <v>0</v>
      </c>
      <c r="K249" s="177" t="s">
        <v>132</v>
      </c>
      <c r="L249" s="38"/>
      <c r="M249" s="182" t="s">
        <v>19</v>
      </c>
      <c r="N249" s="183" t="s">
        <v>41</v>
      </c>
      <c r="O249" s="63"/>
      <c r="P249" s="184">
        <f>O249*H249</f>
        <v>0</v>
      </c>
      <c r="Q249" s="184">
        <v>1.06277</v>
      </c>
      <c r="R249" s="184">
        <f>Q249*H249</f>
        <v>1.700432E-2</v>
      </c>
      <c r="S249" s="184">
        <v>0</v>
      </c>
      <c r="T249" s="185">
        <f>S249*H249</f>
        <v>0</v>
      </c>
      <c r="AR249" s="186" t="s">
        <v>133</v>
      </c>
      <c r="AT249" s="186" t="s">
        <v>128</v>
      </c>
      <c r="AU249" s="186" t="s">
        <v>77</v>
      </c>
      <c r="AY249" s="17" t="s">
        <v>126</v>
      </c>
      <c r="BE249" s="187">
        <f>IF(N249="základní",J249,0)</f>
        <v>0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17" t="s">
        <v>75</v>
      </c>
      <c r="BK249" s="187">
        <f>ROUND(I249*H249,2)</f>
        <v>0</v>
      </c>
      <c r="BL249" s="17" t="s">
        <v>133</v>
      </c>
      <c r="BM249" s="186" t="s">
        <v>463</v>
      </c>
    </row>
    <row r="250" spans="2:65" s="13" customFormat="1" ht="11.25">
      <c r="B250" s="199"/>
      <c r="C250" s="200"/>
      <c r="D250" s="190" t="s">
        <v>135</v>
      </c>
      <c r="E250" s="201" t="s">
        <v>19</v>
      </c>
      <c r="F250" s="202" t="s">
        <v>464</v>
      </c>
      <c r="G250" s="200"/>
      <c r="H250" s="203">
        <v>1.6E-2</v>
      </c>
      <c r="I250" s="204"/>
      <c r="J250" s="200"/>
      <c r="K250" s="200"/>
      <c r="L250" s="205"/>
      <c r="M250" s="206"/>
      <c r="N250" s="207"/>
      <c r="O250" s="207"/>
      <c r="P250" s="207"/>
      <c r="Q250" s="207"/>
      <c r="R250" s="207"/>
      <c r="S250" s="207"/>
      <c r="T250" s="208"/>
      <c r="AT250" s="209" t="s">
        <v>135</v>
      </c>
      <c r="AU250" s="209" t="s">
        <v>77</v>
      </c>
      <c r="AV250" s="13" t="s">
        <v>77</v>
      </c>
      <c r="AW250" s="13" t="s">
        <v>32</v>
      </c>
      <c r="AX250" s="13" t="s">
        <v>75</v>
      </c>
      <c r="AY250" s="209" t="s">
        <v>126</v>
      </c>
    </row>
    <row r="251" spans="2:65" s="1" customFormat="1" ht="24" customHeight="1">
      <c r="B251" s="34"/>
      <c r="C251" s="175" t="s">
        <v>465</v>
      </c>
      <c r="D251" s="175" t="s">
        <v>128</v>
      </c>
      <c r="E251" s="176" t="s">
        <v>466</v>
      </c>
      <c r="F251" s="177" t="s">
        <v>467</v>
      </c>
      <c r="G251" s="178" t="s">
        <v>185</v>
      </c>
      <c r="H251" s="179">
        <v>14.949</v>
      </c>
      <c r="I251" s="180"/>
      <c r="J251" s="181">
        <f>ROUND(I251*H251,2)</f>
        <v>0</v>
      </c>
      <c r="K251" s="177" t="s">
        <v>132</v>
      </c>
      <c r="L251" s="38"/>
      <c r="M251" s="182" t="s">
        <v>19</v>
      </c>
      <c r="N251" s="183" t="s">
        <v>41</v>
      </c>
      <c r="O251" s="63"/>
      <c r="P251" s="184">
        <f>O251*H251</f>
        <v>0</v>
      </c>
      <c r="Q251" s="184">
        <v>6.3E-2</v>
      </c>
      <c r="R251" s="184">
        <f>Q251*H251</f>
        <v>0.94178700000000004</v>
      </c>
      <c r="S251" s="184">
        <v>0</v>
      </c>
      <c r="T251" s="185">
        <f>S251*H251</f>
        <v>0</v>
      </c>
      <c r="AR251" s="186" t="s">
        <v>133</v>
      </c>
      <c r="AT251" s="186" t="s">
        <v>128</v>
      </c>
      <c r="AU251" s="186" t="s">
        <v>77</v>
      </c>
      <c r="AY251" s="17" t="s">
        <v>126</v>
      </c>
      <c r="BE251" s="187">
        <f>IF(N251="základní",J251,0)</f>
        <v>0</v>
      </c>
      <c r="BF251" s="187">
        <f>IF(N251="snížená",J251,0)</f>
        <v>0</v>
      </c>
      <c r="BG251" s="187">
        <f>IF(N251="zákl. přenesená",J251,0)</f>
        <v>0</v>
      </c>
      <c r="BH251" s="187">
        <f>IF(N251="sníž. přenesená",J251,0)</f>
        <v>0</v>
      </c>
      <c r="BI251" s="187">
        <f>IF(N251="nulová",J251,0)</f>
        <v>0</v>
      </c>
      <c r="BJ251" s="17" t="s">
        <v>75</v>
      </c>
      <c r="BK251" s="187">
        <f>ROUND(I251*H251,2)</f>
        <v>0</v>
      </c>
      <c r="BL251" s="17" t="s">
        <v>133</v>
      </c>
      <c r="BM251" s="186" t="s">
        <v>468</v>
      </c>
    </row>
    <row r="252" spans="2:65" s="12" customFormat="1" ht="11.25">
      <c r="B252" s="188"/>
      <c r="C252" s="189"/>
      <c r="D252" s="190" t="s">
        <v>135</v>
      </c>
      <c r="E252" s="191" t="s">
        <v>19</v>
      </c>
      <c r="F252" s="192" t="s">
        <v>469</v>
      </c>
      <c r="G252" s="189"/>
      <c r="H252" s="191" t="s">
        <v>19</v>
      </c>
      <c r="I252" s="193"/>
      <c r="J252" s="189"/>
      <c r="K252" s="189"/>
      <c r="L252" s="194"/>
      <c r="M252" s="195"/>
      <c r="N252" s="196"/>
      <c r="O252" s="196"/>
      <c r="P252" s="196"/>
      <c r="Q252" s="196"/>
      <c r="R252" s="196"/>
      <c r="S252" s="196"/>
      <c r="T252" s="197"/>
      <c r="AT252" s="198" t="s">
        <v>135</v>
      </c>
      <c r="AU252" s="198" t="s">
        <v>77</v>
      </c>
      <c r="AV252" s="12" t="s">
        <v>75</v>
      </c>
      <c r="AW252" s="12" t="s">
        <v>32</v>
      </c>
      <c r="AX252" s="12" t="s">
        <v>70</v>
      </c>
      <c r="AY252" s="198" t="s">
        <v>126</v>
      </c>
    </row>
    <row r="253" spans="2:65" s="13" customFormat="1" ht="11.25">
      <c r="B253" s="199"/>
      <c r="C253" s="200"/>
      <c r="D253" s="190" t="s">
        <v>135</v>
      </c>
      <c r="E253" s="201" t="s">
        <v>19</v>
      </c>
      <c r="F253" s="202" t="s">
        <v>470</v>
      </c>
      <c r="G253" s="200"/>
      <c r="H253" s="203">
        <v>14.949</v>
      </c>
      <c r="I253" s="204"/>
      <c r="J253" s="200"/>
      <c r="K253" s="200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135</v>
      </c>
      <c r="AU253" s="209" t="s">
        <v>77</v>
      </c>
      <c r="AV253" s="13" t="s">
        <v>77</v>
      </c>
      <c r="AW253" s="13" t="s">
        <v>32</v>
      </c>
      <c r="AX253" s="13" t="s">
        <v>75</v>
      </c>
      <c r="AY253" s="209" t="s">
        <v>126</v>
      </c>
    </row>
    <row r="254" spans="2:65" s="1" customFormat="1" ht="24" customHeight="1">
      <c r="B254" s="34"/>
      <c r="C254" s="175" t="s">
        <v>471</v>
      </c>
      <c r="D254" s="175" t="s">
        <v>128</v>
      </c>
      <c r="E254" s="176" t="s">
        <v>472</v>
      </c>
      <c r="F254" s="177" t="s">
        <v>473</v>
      </c>
      <c r="G254" s="178" t="s">
        <v>185</v>
      </c>
      <c r="H254" s="179">
        <v>14.949</v>
      </c>
      <c r="I254" s="180"/>
      <c r="J254" s="181">
        <f>ROUND(I254*H254,2)</f>
        <v>0</v>
      </c>
      <c r="K254" s="177" t="s">
        <v>132</v>
      </c>
      <c r="L254" s="38"/>
      <c r="M254" s="182" t="s">
        <v>19</v>
      </c>
      <c r="N254" s="183" t="s">
        <v>41</v>
      </c>
      <c r="O254" s="63"/>
      <c r="P254" s="184">
        <f>O254*H254</f>
        <v>0</v>
      </c>
      <c r="Q254" s="184">
        <v>0.105</v>
      </c>
      <c r="R254" s="184">
        <f>Q254*H254</f>
        <v>1.569645</v>
      </c>
      <c r="S254" s="184">
        <v>0</v>
      </c>
      <c r="T254" s="185">
        <f>S254*H254</f>
        <v>0</v>
      </c>
      <c r="AR254" s="186" t="s">
        <v>133</v>
      </c>
      <c r="AT254" s="186" t="s">
        <v>128</v>
      </c>
      <c r="AU254" s="186" t="s">
        <v>77</v>
      </c>
      <c r="AY254" s="17" t="s">
        <v>126</v>
      </c>
      <c r="BE254" s="187">
        <f>IF(N254="základní",J254,0)</f>
        <v>0</v>
      </c>
      <c r="BF254" s="187">
        <f>IF(N254="snížená",J254,0)</f>
        <v>0</v>
      </c>
      <c r="BG254" s="187">
        <f>IF(N254="zákl. přenesená",J254,0)</f>
        <v>0</v>
      </c>
      <c r="BH254" s="187">
        <f>IF(N254="sníž. přenesená",J254,0)</f>
        <v>0</v>
      </c>
      <c r="BI254" s="187">
        <f>IF(N254="nulová",J254,0)</f>
        <v>0</v>
      </c>
      <c r="BJ254" s="17" t="s">
        <v>75</v>
      </c>
      <c r="BK254" s="187">
        <f>ROUND(I254*H254,2)</f>
        <v>0</v>
      </c>
      <c r="BL254" s="17" t="s">
        <v>133</v>
      </c>
      <c r="BM254" s="186" t="s">
        <v>474</v>
      </c>
    </row>
    <row r="255" spans="2:65" s="12" customFormat="1" ht="11.25">
      <c r="B255" s="188"/>
      <c r="C255" s="189"/>
      <c r="D255" s="190" t="s">
        <v>135</v>
      </c>
      <c r="E255" s="191" t="s">
        <v>19</v>
      </c>
      <c r="F255" s="192" t="s">
        <v>469</v>
      </c>
      <c r="G255" s="189"/>
      <c r="H255" s="191" t="s">
        <v>19</v>
      </c>
      <c r="I255" s="193"/>
      <c r="J255" s="189"/>
      <c r="K255" s="189"/>
      <c r="L255" s="194"/>
      <c r="M255" s="195"/>
      <c r="N255" s="196"/>
      <c r="O255" s="196"/>
      <c r="P255" s="196"/>
      <c r="Q255" s="196"/>
      <c r="R255" s="196"/>
      <c r="S255" s="196"/>
      <c r="T255" s="197"/>
      <c r="AT255" s="198" t="s">
        <v>135</v>
      </c>
      <c r="AU255" s="198" t="s">
        <v>77</v>
      </c>
      <c r="AV255" s="12" t="s">
        <v>75</v>
      </c>
      <c r="AW255" s="12" t="s">
        <v>32</v>
      </c>
      <c r="AX255" s="12" t="s">
        <v>70</v>
      </c>
      <c r="AY255" s="198" t="s">
        <v>126</v>
      </c>
    </row>
    <row r="256" spans="2:65" s="13" customFormat="1" ht="11.25">
      <c r="B256" s="199"/>
      <c r="C256" s="200"/>
      <c r="D256" s="190" t="s">
        <v>135</v>
      </c>
      <c r="E256" s="201" t="s">
        <v>19</v>
      </c>
      <c r="F256" s="202" t="s">
        <v>470</v>
      </c>
      <c r="G256" s="200"/>
      <c r="H256" s="203">
        <v>14.949</v>
      </c>
      <c r="I256" s="204"/>
      <c r="J256" s="200"/>
      <c r="K256" s="200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135</v>
      </c>
      <c r="AU256" s="209" t="s">
        <v>77</v>
      </c>
      <c r="AV256" s="13" t="s">
        <v>77</v>
      </c>
      <c r="AW256" s="13" t="s">
        <v>32</v>
      </c>
      <c r="AX256" s="13" t="s">
        <v>75</v>
      </c>
      <c r="AY256" s="209" t="s">
        <v>126</v>
      </c>
    </row>
    <row r="257" spans="2:65" s="1" customFormat="1" ht="24" customHeight="1">
      <c r="B257" s="34"/>
      <c r="C257" s="175" t="s">
        <v>475</v>
      </c>
      <c r="D257" s="175" t="s">
        <v>128</v>
      </c>
      <c r="E257" s="176" t="s">
        <v>476</v>
      </c>
      <c r="F257" s="177" t="s">
        <v>477</v>
      </c>
      <c r="G257" s="178" t="s">
        <v>185</v>
      </c>
      <c r="H257" s="179">
        <v>35.4</v>
      </c>
      <c r="I257" s="180"/>
      <c r="J257" s="181">
        <f>ROUND(I257*H257,2)</f>
        <v>0</v>
      </c>
      <c r="K257" s="177" t="s">
        <v>132</v>
      </c>
      <c r="L257" s="38"/>
      <c r="M257" s="182" t="s">
        <v>19</v>
      </c>
      <c r="N257" s="183" t="s">
        <v>41</v>
      </c>
      <c r="O257" s="63"/>
      <c r="P257" s="184">
        <f>O257*H257</f>
        <v>0</v>
      </c>
      <c r="Q257" s="184">
        <v>2.0400000000000001E-2</v>
      </c>
      <c r="R257" s="184">
        <f>Q257*H257</f>
        <v>0.72216000000000002</v>
      </c>
      <c r="S257" s="184">
        <v>0</v>
      </c>
      <c r="T257" s="185">
        <f>S257*H257</f>
        <v>0</v>
      </c>
      <c r="AR257" s="186" t="s">
        <v>133</v>
      </c>
      <c r="AT257" s="186" t="s">
        <v>128</v>
      </c>
      <c r="AU257" s="186" t="s">
        <v>77</v>
      </c>
      <c r="AY257" s="17" t="s">
        <v>126</v>
      </c>
      <c r="BE257" s="187">
        <f>IF(N257="základní",J257,0)</f>
        <v>0</v>
      </c>
      <c r="BF257" s="187">
        <f>IF(N257="snížená",J257,0)</f>
        <v>0</v>
      </c>
      <c r="BG257" s="187">
        <f>IF(N257="zákl. přenesená",J257,0)</f>
        <v>0</v>
      </c>
      <c r="BH257" s="187">
        <f>IF(N257="sníž. přenesená",J257,0)</f>
        <v>0</v>
      </c>
      <c r="BI257" s="187">
        <f>IF(N257="nulová",J257,0)</f>
        <v>0</v>
      </c>
      <c r="BJ257" s="17" t="s">
        <v>75</v>
      </c>
      <c r="BK257" s="187">
        <f>ROUND(I257*H257,2)</f>
        <v>0</v>
      </c>
      <c r="BL257" s="17" t="s">
        <v>133</v>
      </c>
      <c r="BM257" s="186" t="s">
        <v>478</v>
      </c>
    </row>
    <row r="258" spans="2:65" s="12" customFormat="1" ht="11.25">
      <c r="B258" s="188"/>
      <c r="C258" s="189"/>
      <c r="D258" s="190" t="s">
        <v>135</v>
      </c>
      <c r="E258" s="191" t="s">
        <v>19</v>
      </c>
      <c r="F258" s="192" t="s">
        <v>479</v>
      </c>
      <c r="G258" s="189"/>
      <c r="H258" s="191" t="s">
        <v>19</v>
      </c>
      <c r="I258" s="193"/>
      <c r="J258" s="189"/>
      <c r="K258" s="189"/>
      <c r="L258" s="194"/>
      <c r="M258" s="195"/>
      <c r="N258" s="196"/>
      <c r="O258" s="196"/>
      <c r="P258" s="196"/>
      <c r="Q258" s="196"/>
      <c r="R258" s="196"/>
      <c r="S258" s="196"/>
      <c r="T258" s="197"/>
      <c r="AT258" s="198" t="s">
        <v>135</v>
      </c>
      <c r="AU258" s="198" t="s">
        <v>77</v>
      </c>
      <c r="AV258" s="12" t="s">
        <v>75</v>
      </c>
      <c r="AW258" s="12" t="s">
        <v>32</v>
      </c>
      <c r="AX258" s="12" t="s">
        <v>70</v>
      </c>
      <c r="AY258" s="198" t="s">
        <v>126</v>
      </c>
    </row>
    <row r="259" spans="2:65" s="13" customFormat="1" ht="11.25">
      <c r="B259" s="199"/>
      <c r="C259" s="200"/>
      <c r="D259" s="190" t="s">
        <v>135</v>
      </c>
      <c r="E259" s="201" t="s">
        <v>19</v>
      </c>
      <c r="F259" s="202" t="s">
        <v>480</v>
      </c>
      <c r="G259" s="200"/>
      <c r="H259" s="203">
        <v>35.4</v>
      </c>
      <c r="I259" s="204"/>
      <c r="J259" s="200"/>
      <c r="K259" s="200"/>
      <c r="L259" s="205"/>
      <c r="M259" s="206"/>
      <c r="N259" s="207"/>
      <c r="O259" s="207"/>
      <c r="P259" s="207"/>
      <c r="Q259" s="207"/>
      <c r="R259" s="207"/>
      <c r="S259" s="207"/>
      <c r="T259" s="208"/>
      <c r="AT259" s="209" t="s">
        <v>135</v>
      </c>
      <c r="AU259" s="209" t="s">
        <v>77</v>
      </c>
      <c r="AV259" s="13" t="s">
        <v>77</v>
      </c>
      <c r="AW259" s="13" t="s">
        <v>32</v>
      </c>
      <c r="AX259" s="13" t="s">
        <v>75</v>
      </c>
      <c r="AY259" s="209" t="s">
        <v>126</v>
      </c>
    </row>
    <row r="260" spans="2:65" s="1" customFormat="1" ht="36" customHeight="1">
      <c r="B260" s="34"/>
      <c r="C260" s="175" t="s">
        <v>481</v>
      </c>
      <c r="D260" s="175" t="s">
        <v>128</v>
      </c>
      <c r="E260" s="176" t="s">
        <v>482</v>
      </c>
      <c r="F260" s="177" t="s">
        <v>483</v>
      </c>
      <c r="G260" s="178" t="s">
        <v>205</v>
      </c>
      <c r="H260" s="179">
        <v>1</v>
      </c>
      <c r="I260" s="180"/>
      <c r="J260" s="181">
        <f>ROUND(I260*H260,2)</f>
        <v>0</v>
      </c>
      <c r="K260" s="177" t="s">
        <v>132</v>
      </c>
      <c r="L260" s="38"/>
      <c r="M260" s="182" t="s">
        <v>19</v>
      </c>
      <c r="N260" s="183" t="s">
        <v>41</v>
      </c>
      <c r="O260" s="63"/>
      <c r="P260" s="184">
        <f>O260*H260</f>
        <v>0</v>
      </c>
      <c r="Q260" s="184">
        <v>4.8000000000000001E-4</v>
      </c>
      <c r="R260" s="184">
        <f>Q260*H260</f>
        <v>4.8000000000000001E-4</v>
      </c>
      <c r="S260" s="184">
        <v>0</v>
      </c>
      <c r="T260" s="185">
        <f>S260*H260</f>
        <v>0</v>
      </c>
      <c r="AR260" s="186" t="s">
        <v>133</v>
      </c>
      <c r="AT260" s="186" t="s">
        <v>128</v>
      </c>
      <c r="AU260" s="186" t="s">
        <v>77</v>
      </c>
      <c r="AY260" s="17" t="s">
        <v>126</v>
      </c>
      <c r="BE260" s="187">
        <f>IF(N260="základní",J260,0)</f>
        <v>0</v>
      </c>
      <c r="BF260" s="187">
        <f>IF(N260="snížená",J260,0)</f>
        <v>0</v>
      </c>
      <c r="BG260" s="187">
        <f>IF(N260="zákl. přenesená",J260,0)</f>
        <v>0</v>
      </c>
      <c r="BH260" s="187">
        <f>IF(N260="sníž. přenesená",J260,0)</f>
        <v>0</v>
      </c>
      <c r="BI260" s="187">
        <f>IF(N260="nulová",J260,0)</f>
        <v>0</v>
      </c>
      <c r="BJ260" s="17" t="s">
        <v>75</v>
      </c>
      <c r="BK260" s="187">
        <f>ROUND(I260*H260,2)</f>
        <v>0</v>
      </c>
      <c r="BL260" s="17" t="s">
        <v>133</v>
      </c>
      <c r="BM260" s="186" t="s">
        <v>484</v>
      </c>
    </row>
    <row r="261" spans="2:65" s="1" customFormat="1" ht="16.5" customHeight="1">
      <c r="B261" s="34"/>
      <c r="C261" s="223" t="s">
        <v>485</v>
      </c>
      <c r="D261" s="223" t="s">
        <v>228</v>
      </c>
      <c r="E261" s="224" t="s">
        <v>486</v>
      </c>
      <c r="F261" s="225" t="s">
        <v>487</v>
      </c>
      <c r="G261" s="226" t="s">
        <v>205</v>
      </c>
      <c r="H261" s="227">
        <v>1</v>
      </c>
      <c r="I261" s="228"/>
      <c r="J261" s="229">
        <f>ROUND(I261*H261,2)</f>
        <v>0</v>
      </c>
      <c r="K261" s="225" t="s">
        <v>132</v>
      </c>
      <c r="L261" s="230"/>
      <c r="M261" s="231" t="s">
        <v>19</v>
      </c>
      <c r="N261" s="232" t="s">
        <v>41</v>
      </c>
      <c r="O261" s="63"/>
      <c r="P261" s="184">
        <f>O261*H261</f>
        <v>0</v>
      </c>
      <c r="Q261" s="184">
        <v>1.489E-2</v>
      </c>
      <c r="R261" s="184">
        <f>Q261*H261</f>
        <v>1.489E-2</v>
      </c>
      <c r="S261" s="184">
        <v>0</v>
      </c>
      <c r="T261" s="185">
        <f>S261*H261</f>
        <v>0</v>
      </c>
      <c r="AR261" s="186" t="s">
        <v>165</v>
      </c>
      <c r="AT261" s="186" t="s">
        <v>228</v>
      </c>
      <c r="AU261" s="186" t="s">
        <v>77</v>
      </c>
      <c r="AY261" s="17" t="s">
        <v>126</v>
      </c>
      <c r="BE261" s="187">
        <f>IF(N261="základní",J261,0)</f>
        <v>0</v>
      </c>
      <c r="BF261" s="187">
        <f>IF(N261="snížená",J261,0)</f>
        <v>0</v>
      </c>
      <c r="BG261" s="187">
        <f>IF(N261="zákl. přenesená",J261,0)</f>
        <v>0</v>
      </c>
      <c r="BH261" s="187">
        <f>IF(N261="sníž. přenesená",J261,0)</f>
        <v>0</v>
      </c>
      <c r="BI261" s="187">
        <f>IF(N261="nulová",J261,0)</f>
        <v>0</v>
      </c>
      <c r="BJ261" s="17" t="s">
        <v>75</v>
      </c>
      <c r="BK261" s="187">
        <f>ROUND(I261*H261,2)</f>
        <v>0</v>
      </c>
      <c r="BL261" s="17" t="s">
        <v>133</v>
      </c>
      <c r="BM261" s="186" t="s">
        <v>488</v>
      </c>
    </row>
    <row r="262" spans="2:65" s="11" customFormat="1" ht="22.9" customHeight="1">
      <c r="B262" s="159"/>
      <c r="C262" s="160"/>
      <c r="D262" s="161" t="s">
        <v>69</v>
      </c>
      <c r="E262" s="173" t="s">
        <v>165</v>
      </c>
      <c r="F262" s="173" t="s">
        <v>489</v>
      </c>
      <c r="G262" s="160"/>
      <c r="H262" s="160"/>
      <c r="I262" s="163"/>
      <c r="J262" s="174">
        <f>BK262</f>
        <v>0</v>
      </c>
      <c r="K262" s="160"/>
      <c r="L262" s="165"/>
      <c r="M262" s="166"/>
      <c r="N262" s="167"/>
      <c r="O262" s="167"/>
      <c r="P262" s="168">
        <f>SUM(P263:P266)</f>
        <v>0</v>
      </c>
      <c r="Q262" s="167"/>
      <c r="R262" s="168">
        <f>SUM(R263:R266)</f>
        <v>0.57468000000000008</v>
      </c>
      <c r="S262" s="167"/>
      <c r="T262" s="169">
        <f>SUM(T263:T266)</f>
        <v>0.2</v>
      </c>
      <c r="AR262" s="170" t="s">
        <v>75</v>
      </c>
      <c r="AT262" s="171" t="s">
        <v>69</v>
      </c>
      <c r="AU262" s="171" t="s">
        <v>75</v>
      </c>
      <c r="AY262" s="170" t="s">
        <v>126</v>
      </c>
      <c r="BK262" s="172">
        <f>SUM(BK263:BK266)</f>
        <v>0</v>
      </c>
    </row>
    <row r="263" spans="2:65" s="1" customFormat="1" ht="24" customHeight="1">
      <c r="B263" s="34"/>
      <c r="C263" s="175" t="s">
        <v>490</v>
      </c>
      <c r="D263" s="175" t="s">
        <v>128</v>
      </c>
      <c r="E263" s="176" t="s">
        <v>491</v>
      </c>
      <c r="F263" s="177" t="s">
        <v>492</v>
      </c>
      <c r="G263" s="178" t="s">
        <v>205</v>
      </c>
      <c r="H263" s="179">
        <v>2</v>
      </c>
      <c r="I263" s="180"/>
      <c r="J263" s="181">
        <f>ROUND(I263*H263,2)</f>
        <v>0</v>
      </c>
      <c r="K263" s="177" t="s">
        <v>132</v>
      </c>
      <c r="L263" s="38"/>
      <c r="M263" s="182" t="s">
        <v>19</v>
      </c>
      <c r="N263" s="183" t="s">
        <v>41</v>
      </c>
      <c r="O263" s="63"/>
      <c r="P263" s="184">
        <f>O263*H263</f>
        <v>0</v>
      </c>
      <c r="Q263" s="184">
        <v>0.21734000000000001</v>
      </c>
      <c r="R263" s="184">
        <f>Q263*H263</f>
        <v>0.43468000000000001</v>
      </c>
      <c r="S263" s="184">
        <v>0</v>
      </c>
      <c r="T263" s="185">
        <f>S263*H263</f>
        <v>0</v>
      </c>
      <c r="AR263" s="186" t="s">
        <v>133</v>
      </c>
      <c r="AT263" s="186" t="s">
        <v>128</v>
      </c>
      <c r="AU263" s="186" t="s">
        <v>77</v>
      </c>
      <c r="AY263" s="17" t="s">
        <v>126</v>
      </c>
      <c r="BE263" s="187">
        <f>IF(N263="základní",J263,0)</f>
        <v>0</v>
      </c>
      <c r="BF263" s="187">
        <f>IF(N263="snížená",J263,0)</f>
        <v>0</v>
      </c>
      <c r="BG263" s="187">
        <f>IF(N263="zákl. přenesená",J263,0)</f>
        <v>0</v>
      </c>
      <c r="BH263" s="187">
        <f>IF(N263="sníž. přenesená",J263,0)</f>
        <v>0</v>
      </c>
      <c r="BI263" s="187">
        <f>IF(N263="nulová",J263,0)</f>
        <v>0</v>
      </c>
      <c r="BJ263" s="17" t="s">
        <v>75</v>
      </c>
      <c r="BK263" s="187">
        <f>ROUND(I263*H263,2)</f>
        <v>0</v>
      </c>
      <c r="BL263" s="17" t="s">
        <v>133</v>
      </c>
      <c r="BM263" s="186" t="s">
        <v>493</v>
      </c>
    </row>
    <row r="264" spans="2:65" s="1" customFormat="1" ht="16.5" customHeight="1">
      <c r="B264" s="34"/>
      <c r="C264" s="223" t="s">
        <v>494</v>
      </c>
      <c r="D264" s="223" t="s">
        <v>228</v>
      </c>
      <c r="E264" s="224" t="s">
        <v>495</v>
      </c>
      <c r="F264" s="225" t="s">
        <v>496</v>
      </c>
      <c r="G264" s="226" t="s">
        <v>205</v>
      </c>
      <c r="H264" s="227">
        <v>1</v>
      </c>
      <c r="I264" s="228"/>
      <c r="J264" s="229">
        <f>ROUND(I264*H264,2)</f>
        <v>0</v>
      </c>
      <c r="K264" s="225" t="s">
        <v>19</v>
      </c>
      <c r="L264" s="230"/>
      <c r="M264" s="231" t="s">
        <v>19</v>
      </c>
      <c r="N264" s="232" t="s">
        <v>41</v>
      </c>
      <c r="O264" s="63"/>
      <c r="P264" s="184">
        <f>O264*H264</f>
        <v>0</v>
      </c>
      <c r="Q264" s="184">
        <v>7.0000000000000007E-2</v>
      </c>
      <c r="R264" s="184">
        <f>Q264*H264</f>
        <v>7.0000000000000007E-2</v>
      </c>
      <c r="S264" s="184">
        <v>0</v>
      </c>
      <c r="T264" s="185">
        <f>S264*H264</f>
        <v>0</v>
      </c>
      <c r="AR264" s="186" t="s">
        <v>165</v>
      </c>
      <c r="AT264" s="186" t="s">
        <v>228</v>
      </c>
      <c r="AU264" s="186" t="s">
        <v>77</v>
      </c>
      <c r="AY264" s="17" t="s">
        <v>126</v>
      </c>
      <c r="BE264" s="187">
        <f>IF(N264="základní",J264,0)</f>
        <v>0</v>
      </c>
      <c r="BF264" s="187">
        <f>IF(N264="snížená",J264,0)</f>
        <v>0</v>
      </c>
      <c r="BG264" s="187">
        <f>IF(N264="zákl. přenesená",J264,0)</f>
        <v>0</v>
      </c>
      <c r="BH264" s="187">
        <f>IF(N264="sníž. přenesená",J264,0)</f>
        <v>0</v>
      </c>
      <c r="BI264" s="187">
        <f>IF(N264="nulová",J264,0)</f>
        <v>0</v>
      </c>
      <c r="BJ264" s="17" t="s">
        <v>75</v>
      </c>
      <c r="BK264" s="187">
        <f>ROUND(I264*H264,2)</f>
        <v>0</v>
      </c>
      <c r="BL264" s="17" t="s">
        <v>133</v>
      </c>
      <c r="BM264" s="186" t="s">
        <v>497</v>
      </c>
    </row>
    <row r="265" spans="2:65" s="1" customFormat="1" ht="16.5" customHeight="1">
      <c r="B265" s="34"/>
      <c r="C265" s="223" t="s">
        <v>498</v>
      </c>
      <c r="D265" s="223" t="s">
        <v>228</v>
      </c>
      <c r="E265" s="224" t="s">
        <v>499</v>
      </c>
      <c r="F265" s="225" t="s">
        <v>500</v>
      </c>
      <c r="G265" s="226" t="s">
        <v>205</v>
      </c>
      <c r="H265" s="227">
        <v>1</v>
      </c>
      <c r="I265" s="228"/>
      <c r="J265" s="229">
        <f>ROUND(I265*H265,2)</f>
        <v>0</v>
      </c>
      <c r="K265" s="225" t="s">
        <v>19</v>
      </c>
      <c r="L265" s="230"/>
      <c r="M265" s="231" t="s">
        <v>19</v>
      </c>
      <c r="N265" s="232" t="s">
        <v>41</v>
      </c>
      <c r="O265" s="63"/>
      <c r="P265" s="184">
        <f>O265*H265</f>
        <v>0</v>
      </c>
      <c r="Q265" s="184">
        <v>7.0000000000000007E-2</v>
      </c>
      <c r="R265" s="184">
        <f>Q265*H265</f>
        <v>7.0000000000000007E-2</v>
      </c>
      <c r="S265" s="184">
        <v>0</v>
      </c>
      <c r="T265" s="185">
        <f>S265*H265</f>
        <v>0</v>
      </c>
      <c r="AR265" s="186" t="s">
        <v>165</v>
      </c>
      <c r="AT265" s="186" t="s">
        <v>228</v>
      </c>
      <c r="AU265" s="186" t="s">
        <v>77</v>
      </c>
      <c r="AY265" s="17" t="s">
        <v>126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7" t="s">
        <v>75</v>
      </c>
      <c r="BK265" s="187">
        <f>ROUND(I265*H265,2)</f>
        <v>0</v>
      </c>
      <c r="BL265" s="17" t="s">
        <v>133</v>
      </c>
      <c r="BM265" s="186" t="s">
        <v>501</v>
      </c>
    </row>
    <row r="266" spans="2:65" s="1" customFormat="1" ht="24" customHeight="1">
      <c r="B266" s="34"/>
      <c r="C266" s="175" t="s">
        <v>502</v>
      </c>
      <c r="D266" s="175" t="s">
        <v>128</v>
      </c>
      <c r="E266" s="176" t="s">
        <v>503</v>
      </c>
      <c r="F266" s="177" t="s">
        <v>504</v>
      </c>
      <c r="G266" s="178" t="s">
        <v>205</v>
      </c>
      <c r="H266" s="179">
        <v>2</v>
      </c>
      <c r="I266" s="180"/>
      <c r="J266" s="181">
        <f>ROUND(I266*H266,2)</f>
        <v>0</v>
      </c>
      <c r="K266" s="177" t="s">
        <v>132</v>
      </c>
      <c r="L266" s="38"/>
      <c r="M266" s="182" t="s">
        <v>19</v>
      </c>
      <c r="N266" s="183" t="s">
        <v>41</v>
      </c>
      <c r="O266" s="63"/>
      <c r="P266" s="184">
        <f>O266*H266</f>
        <v>0</v>
      </c>
      <c r="Q266" s="184">
        <v>0</v>
      </c>
      <c r="R266" s="184">
        <f>Q266*H266</f>
        <v>0</v>
      </c>
      <c r="S266" s="184">
        <v>0.1</v>
      </c>
      <c r="T266" s="185">
        <f>S266*H266</f>
        <v>0.2</v>
      </c>
      <c r="AR266" s="186" t="s">
        <v>133</v>
      </c>
      <c r="AT266" s="186" t="s">
        <v>128</v>
      </c>
      <c r="AU266" s="186" t="s">
        <v>77</v>
      </c>
      <c r="AY266" s="17" t="s">
        <v>126</v>
      </c>
      <c r="BE266" s="187">
        <f>IF(N266="základní",J266,0)</f>
        <v>0</v>
      </c>
      <c r="BF266" s="187">
        <f>IF(N266="snížená",J266,0)</f>
        <v>0</v>
      </c>
      <c r="BG266" s="187">
        <f>IF(N266="zákl. přenesená",J266,0)</f>
        <v>0</v>
      </c>
      <c r="BH266" s="187">
        <f>IF(N266="sníž. přenesená",J266,0)</f>
        <v>0</v>
      </c>
      <c r="BI266" s="187">
        <f>IF(N266="nulová",J266,0)</f>
        <v>0</v>
      </c>
      <c r="BJ266" s="17" t="s">
        <v>75</v>
      </c>
      <c r="BK266" s="187">
        <f>ROUND(I266*H266,2)</f>
        <v>0</v>
      </c>
      <c r="BL266" s="17" t="s">
        <v>133</v>
      </c>
      <c r="BM266" s="186" t="s">
        <v>505</v>
      </c>
    </row>
    <row r="267" spans="2:65" s="11" customFormat="1" ht="22.9" customHeight="1">
      <c r="B267" s="159"/>
      <c r="C267" s="160"/>
      <c r="D267" s="161" t="s">
        <v>69</v>
      </c>
      <c r="E267" s="173" t="s">
        <v>170</v>
      </c>
      <c r="F267" s="173" t="s">
        <v>506</v>
      </c>
      <c r="G267" s="160"/>
      <c r="H267" s="160"/>
      <c r="I267" s="163"/>
      <c r="J267" s="174">
        <f>BK267</f>
        <v>0</v>
      </c>
      <c r="K267" s="160"/>
      <c r="L267" s="165"/>
      <c r="M267" s="166"/>
      <c r="N267" s="167"/>
      <c r="O267" s="167"/>
      <c r="P267" s="168">
        <f>SUM(P268:P345)</f>
        <v>0</v>
      </c>
      <c r="Q267" s="167"/>
      <c r="R267" s="168">
        <f>SUM(R268:R345)</f>
        <v>4.1942190000000004</v>
      </c>
      <c r="S267" s="167"/>
      <c r="T267" s="169">
        <f>SUM(T268:T345)</f>
        <v>31.755209999999998</v>
      </c>
      <c r="AR267" s="170" t="s">
        <v>75</v>
      </c>
      <c r="AT267" s="171" t="s">
        <v>69</v>
      </c>
      <c r="AU267" s="171" t="s">
        <v>75</v>
      </c>
      <c r="AY267" s="170" t="s">
        <v>126</v>
      </c>
      <c r="BK267" s="172">
        <f>SUM(BK268:BK345)</f>
        <v>0</v>
      </c>
    </row>
    <row r="268" spans="2:65" s="1" customFormat="1" ht="48" customHeight="1">
      <c r="B268" s="34"/>
      <c r="C268" s="175" t="s">
        <v>507</v>
      </c>
      <c r="D268" s="175" t="s">
        <v>128</v>
      </c>
      <c r="E268" s="176" t="s">
        <v>508</v>
      </c>
      <c r="F268" s="177" t="s">
        <v>509</v>
      </c>
      <c r="G268" s="178" t="s">
        <v>225</v>
      </c>
      <c r="H268" s="179">
        <v>22</v>
      </c>
      <c r="I268" s="180"/>
      <c r="J268" s="181">
        <f>ROUND(I268*H268,2)</f>
        <v>0</v>
      </c>
      <c r="K268" s="177" t="s">
        <v>132</v>
      </c>
      <c r="L268" s="38"/>
      <c r="M268" s="182" t="s">
        <v>19</v>
      </c>
      <c r="N268" s="183" t="s">
        <v>41</v>
      </c>
      <c r="O268" s="63"/>
      <c r="P268" s="184">
        <f>O268*H268</f>
        <v>0</v>
      </c>
      <c r="Q268" s="184">
        <v>0.1295</v>
      </c>
      <c r="R268" s="184">
        <f>Q268*H268</f>
        <v>2.8490000000000002</v>
      </c>
      <c r="S268" s="184">
        <v>0</v>
      </c>
      <c r="T268" s="185">
        <f>S268*H268</f>
        <v>0</v>
      </c>
      <c r="AR268" s="186" t="s">
        <v>133</v>
      </c>
      <c r="AT268" s="186" t="s">
        <v>128</v>
      </c>
      <c r="AU268" s="186" t="s">
        <v>77</v>
      </c>
      <c r="AY268" s="17" t="s">
        <v>126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7" t="s">
        <v>75</v>
      </c>
      <c r="BK268" s="187">
        <f>ROUND(I268*H268,2)</f>
        <v>0</v>
      </c>
      <c r="BL268" s="17" t="s">
        <v>133</v>
      </c>
      <c r="BM268" s="186" t="s">
        <v>510</v>
      </c>
    </row>
    <row r="269" spans="2:65" s="13" customFormat="1" ht="11.25">
      <c r="B269" s="199"/>
      <c r="C269" s="200"/>
      <c r="D269" s="190" t="s">
        <v>135</v>
      </c>
      <c r="E269" s="201" t="s">
        <v>19</v>
      </c>
      <c r="F269" s="202" t="s">
        <v>511</v>
      </c>
      <c r="G269" s="200"/>
      <c r="H269" s="203">
        <v>22</v>
      </c>
      <c r="I269" s="204"/>
      <c r="J269" s="200"/>
      <c r="K269" s="200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135</v>
      </c>
      <c r="AU269" s="209" t="s">
        <v>77</v>
      </c>
      <c r="AV269" s="13" t="s">
        <v>77</v>
      </c>
      <c r="AW269" s="13" t="s">
        <v>32</v>
      </c>
      <c r="AX269" s="13" t="s">
        <v>75</v>
      </c>
      <c r="AY269" s="209" t="s">
        <v>126</v>
      </c>
    </row>
    <row r="270" spans="2:65" s="1" customFormat="1" ht="16.5" customHeight="1">
      <c r="B270" s="34"/>
      <c r="C270" s="223" t="s">
        <v>512</v>
      </c>
      <c r="D270" s="223" t="s">
        <v>228</v>
      </c>
      <c r="E270" s="224" t="s">
        <v>513</v>
      </c>
      <c r="F270" s="225" t="s">
        <v>514</v>
      </c>
      <c r="G270" s="226" t="s">
        <v>225</v>
      </c>
      <c r="H270" s="227">
        <v>23</v>
      </c>
      <c r="I270" s="228"/>
      <c r="J270" s="229">
        <f>ROUND(I270*H270,2)</f>
        <v>0</v>
      </c>
      <c r="K270" s="225" t="s">
        <v>132</v>
      </c>
      <c r="L270" s="230"/>
      <c r="M270" s="231" t="s">
        <v>19</v>
      </c>
      <c r="N270" s="232" t="s">
        <v>41</v>
      </c>
      <c r="O270" s="63"/>
      <c r="P270" s="184">
        <f>O270*H270</f>
        <v>0</v>
      </c>
      <c r="Q270" s="184">
        <v>3.5999999999999997E-2</v>
      </c>
      <c r="R270" s="184">
        <f>Q270*H270</f>
        <v>0.82799999999999996</v>
      </c>
      <c r="S270" s="184">
        <v>0</v>
      </c>
      <c r="T270" s="185">
        <f>S270*H270</f>
        <v>0</v>
      </c>
      <c r="AR270" s="186" t="s">
        <v>165</v>
      </c>
      <c r="AT270" s="186" t="s">
        <v>228</v>
      </c>
      <c r="AU270" s="186" t="s">
        <v>77</v>
      </c>
      <c r="AY270" s="17" t="s">
        <v>126</v>
      </c>
      <c r="BE270" s="187">
        <f>IF(N270="základní",J270,0)</f>
        <v>0</v>
      </c>
      <c r="BF270" s="187">
        <f>IF(N270="snížená",J270,0)</f>
        <v>0</v>
      </c>
      <c r="BG270" s="187">
        <f>IF(N270="zákl. přenesená",J270,0)</f>
        <v>0</v>
      </c>
      <c r="BH270" s="187">
        <f>IF(N270="sníž. přenesená",J270,0)</f>
        <v>0</v>
      </c>
      <c r="BI270" s="187">
        <f>IF(N270="nulová",J270,0)</f>
        <v>0</v>
      </c>
      <c r="BJ270" s="17" t="s">
        <v>75</v>
      </c>
      <c r="BK270" s="187">
        <f>ROUND(I270*H270,2)</f>
        <v>0</v>
      </c>
      <c r="BL270" s="17" t="s">
        <v>133</v>
      </c>
      <c r="BM270" s="186" t="s">
        <v>515</v>
      </c>
    </row>
    <row r="271" spans="2:65" s="1" customFormat="1" ht="36" customHeight="1">
      <c r="B271" s="34"/>
      <c r="C271" s="175" t="s">
        <v>516</v>
      </c>
      <c r="D271" s="175" t="s">
        <v>128</v>
      </c>
      <c r="E271" s="176" t="s">
        <v>517</v>
      </c>
      <c r="F271" s="177" t="s">
        <v>518</v>
      </c>
      <c r="G271" s="178" t="s">
        <v>185</v>
      </c>
      <c r="H271" s="179">
        <v>120</v>
      </c>
      <c r="I271" s="180"/>
      <c r="J271" s="181">
        <f>ROUND(I271*H271,2)</f>
        <v>0</v>
      </c>
      <c r="K271" s="177" t="s">
        <v>132</v>
      </c>
      <c r="L271" s="38"/>
      <c r="M271" s="182" t="s">
        <v>19</v>
      </c>
      <c r="N271" s="183" t="s">
        <v>41</v>
      </c>
      <c r="O271" s="63"/>
      <c r="P271" s="184">
        <f>O271*H271</f>
        <v>0</v>
      </c>
      <c r="Q271" s="184">
        <v>0</v>
      </c>
      <c r="R271" s="184">
        <f>Q271*H271</f>
        <v>0</v>
      </c>
      <c r="S271" s="184">
        <v>0</v>
      </c>
      <c r="T271" s="185">
        <f>S271*H271</f>
        <v>0</v>
      </c>
      <c r="AR271" s="186" t="s">
        <v>133</v>
      </c>
      <c r="AT271" s="186" t="s">
        <v>128</v>
      </c>
      <c r="AU271" s="186" t="s">
        <v>77</v>
      </c>
      <c r="AY271" s="17" t="s">
        <v>126</v>
      </c>
      <c r="BE271" s="187">
        <f>IF(N271="základní",J271,0)</f>
        <v>0</v>
      </c>
      <c r="BF271" s="187">
        <f>IF(N271="snížená",J271,0)</f>
        <v>0</v>
      </c>
      <c r="BG271" s="187">
        <f>IF(N271="zákl. přenesená",J271,0)</f>
        <v>0</v>
      </c>
      <c r="BH271" s="187">
        <f>IF(N271="sníž. přenesená",J271,0)</f>
        <v>0</v>
      </c>
      <c r="BI271" s="187">
        <f>IF(N271="nulová",J271,0)</f>
        <v>0</v>
      </c>
      <c r="BJ271" s="17" t="s">
        <v>75</v>
      </c>
      <c r="BK271" s="187">
        <f>ROUND(I271*H271,2)</f>
        <v>0</v>
      </c>
      <c r="BL271" s="17" t="s">
        <v>133</v>
      </c>
      <c r="BM271" s="186" t="s">
        <v>519</v>
      </c>
    </row>
    <row r="272" spans="2:65" s="1" customFormat="1" ht="48" customHeight="1">
      <c r="B272" s="34"/>
      <c r="C272" s="175" t="s">
        <v>520</v>
      </c>
      <c r="D272" s="175" t="s">
        <v>128</v>
      </c>
      <c r="E272" s="176" t="s">
        <v>521</v>
      </c>
      <c r="F272" s="177" t="s">
        <v>522</v>
      </c>
      <c r="G272" s="178" t="s">
        <v>185</v>
      </c>
      <c r="H272" s="179">
        <v>3600</v>
      </c>
      <c r="I272" s="180"/>
      <c r="J272" s="181">
        <f>ROUND(I272*H272,2)</f>
        <v>0</v>
      </c>
      <c r="K272" s="177" t="s">
        <v>132</v>
      </c>
      <c r="L272" s="38"/>
      <c r="M272" s="182" t="s">
        <v>19</v>
      </c>
      <c r="N272" s="183" t="s">
        <v>41</v>
      </c>
      <c r="O272" s="63"/>
      <c r="P272" s="184">
        <f>O272*H272</f>
        <v>0</v>
      </c>
      <c r="Q272" s="184">
        <v>0</v>
      </c>
      <c r="R272" s="184">
        <f>Q272*H272</f>
        <v>0</v>
      </c>
      <c r="S272" s="184">
        <v>0</v>
      </c>
      <c r="T272" s="185">
        <f>S272*H272</f>
        <v>0</v>
      </c>
      <c r="AR272" s="186" t="s">
        <v>133</v>
      </c>
      <c r="AT272" s="186" t="s">
        <v>128</v>
      </c>
      <c r="AU272" s="186" t="s">
        <v>77</v>
      </c>
      <c r="AY272" s="17" t="s">
        <v>126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7" t="s">
        <v>75</v>
      </c>
      <c r="BK272" s="187">
        <f>ROUND(I272*H272,2)</f>
        <v>0</v>
      </c>
      <c r="BL272" s="17" t="s">
        <v>133</v>
      </c>
      <c r="BM272" s="186" t="s">
        <v>523</v>
      </c>
    </row>
    <row r="273" spans="2:65" s="13" customFormat="1" ht="11.25">
      <c r="B273" s="199"/>
      <c r="C273" s="200"/>
      <c r="D273" s="190" t="s">
        <v>135</v>
      </c>
      <c r="E273" s="201" t="s">
        <v>19</v>
      </c>
      <c r="F273" s="202" t="s">
        <v>524</v>
      </c>
      <c r="G273" s="200"/>
      <c r="H273" s="203">
        <v>3600</v>
      </c>
      <c r="I273" s="204"/>
      <c r="J273" s="200"/>
      <c r="K273" s="200"/>
      <c r="L273" s="205"/>
      <c r="M273" s="206"/>
      <c r="N273" s="207"/>
      <c r="O273" s="207"/>
      <c r="P273" s="207"/>
      <c r="Q273" s="207"/>
      <c r="R273" s="207"/>
      <c r="S273" s="207"/>
      <c r="T273" s="208"/>
      <c r="AT273" s="209" t="s">
        <v>135</v>
      </c>
      <c r="AU273" s="209" t="s">
        <v>77</v>
      </c>
      <c r="AV273" s="13" t="s">
        <v>77</v>
      </c>
      <c r="AW273" s="13" t="s">
        <v>32</v>
      </c>
      <c r="AX273" s="13" t="s">
        <v>75</v>
      </c>
      <c r="AY273" s="209" t="s">
        <v>126</v>
      </c>
    </row>
    <row r="274" spans="2:65" s="1" customFormat="1" ht="36" customHeight="1">
      <c r="B274" s="34"/>
      <c r="C274" s="175" t="s">
        <v>525</v>
      </c>
      <c r="D274" s="175" t="s">
        <v>128</v>
      </c>
      <c r="E274" s="176" t="s">
        <v>526</v>
      </c>
      <c r="F274" s="177" t="s">
        <v>527</v>
      </c>
      <c r="G274" s="178" t="s">
        <v>185</v>
      </c>
      <c r="H274" s="179">
        <v>120</v>
      </c>
      <c r="I274" s="180"/>
      <c r="J274" s="181">
        <f>ROUND(I274*H274,2)</f>
        <v>0</v>
      </c>
      <c r="K274" s="177" t="s">
        <v>132</v>
      </c>
      <c r="L274" s="38"/>
      <c r="M274" s="182" t="s">
        <v>19</v>
      </c>
      <c r="N274" s="183" t="s">
        <v>41</v>
      </c>
      <c r="O274" s="63"/>
      <c r="P274" s="184">
        <f>O274*H274</f>
        <v>0</v>
      </c>
      <c r="Q274" s="184">
        <v>0</v>
      </c>
      <c r="R274" s="184">
        <f>Q274*H274</f>
        <v>0</v>
      </c>
      <c r="S274" s="184">
        <v>0</v>
      </c>
      <c r="T274" s="185">
        <f>S274*H274</f>
        <v>0</v>
      </c>
      <c r="AR274" s="186" t="s">
        <v>133</v>
      </c>
      <c r="AT274" s="186" t="s">
        <v>128</v>
      </c>
      <c r="AU274" s="186" t="s">
        <v>77</v>
      </c>
      <c r="AY274" s="17" t="s">
        <v>126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7" t="s">
        <v>75</v>
      </c>
      <c r="BK274" s="187">
        <f>ROUND(I274*H274,2)</f>
        <v>0</v>
      </c>
      <c r="BL274" s="17" t="s">
        <v>133</v>
      </c>
      <c r="BM274" s="186" t="s">
        <v>528</v>
      </c>
    </row>
    <row r="275" spans="2:65" s="1" customFormat="1" ht="36" customHeight="1">
      <c r="B275" s="34"/>
      <c r="C275" s="175" t="s">
        <v>529</v>
      </c>
      <c r="D275" s="175" t="s">
        <v>128</v>
      </c>
      <c r="E275" s="176" t="s">
        <v>530</v>
      </c>
      <c r="F275" s="177" t="s">
        <v>531</v>
      </c>
      <c r="G275" s="178" t="s">
        <v>185</v>
      </c>
      <c r="H275" s="179">
        <v>50.6</v>
      </c>
      <c r="I275" s="180"/>
      <c r="J275" s="181">
        <f>ROUND(I275*H275,2)</f>
        <v>0</v>
      </c>
      <c r="K275" s="177" t="s">
        <v>132</v>
      </c>
      <c r="L275" s="38"/>
      <c r="M275" s="182" t="s">
        <v>19</v>
      </c>
      <c r="N275" s="183" t="s">
        <v>41</v>
      </c>
      <c r="O275" s="63"/>
      <c r="P275" s="184">
        <f>O275*H275</f>
        <v>0</v>
      </c>
      <c r="Q275" s="184">
        <v>4.0000000000000003E-5</v>
      </c>
      <c r="R275" s="184">
        <f>Q275*H275</f>
        <v>2.0240000000000002E-3</v>
      </c>
      <c r="S275" s="184">
        <v>0</v>
      </c>
      <c r="T275" s="185">
        <f>S275*H275</f>
        <v>0</v>
      </c>
      <c r="AR275" s="186" t="s">
        <v>133</v>
      </c>
      <c r="AT275" s="186" t="s">
        <v>128</v>
      </c>
      <c r="AU275" s="186" t="s">
        <v>77</v>
      </c>
      <c r="AY275" s="17" t="s">
        <v>126</v>
      </c>
      <c r="BE275" s="187">
        <f>IF(N275="základní",J275,0)</f>
        <v>0</v>
      </c>
      <c r="BF275" s="187">
        <f>IF(N275="snížená",J275,0)</f>
        <v>0</v>
      </c>
      <c r="BG275" s="187">
        <f>IF(N275="zákl. přenesená",J275,0)</f>
        <v>0</v>
      </c>
      <c r="BH275" s="187">
        <f>IF(N275="sníž. přenesená",J275,0)</f>
        <v>0</v>
      </c>
      <c r="BI275" s="187">
        <f>IF(N275="nulová",J275,0)</f>
        <v>0</v>
      </c>
      <c r="BJ275" s="17" t="s">
        <v>75</v>
      </c>
      <c r="BK275" s="187">
        <f>ROUND(I275*H275,2)</f>
        <v>0</v>
      </c>
      <c r="BL275" s="17" t="s">
        <v>133</v>
      </c>
      <c r="BM275" s="186" t="s">
        <v>532</v>
      </c>
    </row>
    <row r="276" spans="2:65" s="1" customFormat="1" ht="48" customHeight="1">
      <c r="B276" s="34"/>
      <c r="C276" s="175" t="s">
        <v>533</v>
      </c>
      <c r="D276" s="175" t="s">
        <v>128</v>
      </c>
      <c r="E276" s="176" t="s">
        <v>534</v>
      </c>
      <c r="F276" s="177" t="s">
        <v>535</v>
      </c>
      <c r="G276" s="178" t="s">
        <v>205</v>
      </c>
      <c r="H276" s="179">
        <v>1</v>
      </c>
      <c r="I276" s="180"/>
      <c r="J276" s="181">
        <f>ROUND(I276*H276,2)</f>
        <v>0</v>
      </c>
      <c r="K276" s="177" t="s">
        <v>132</v>
      </c>
      <c r="L276" s="38"/>
      <c r="M276" s="182" t="s">
        <v>19</v>
      </c>
      <c r="N276" s="183" t="s">
        <v>41</v>
      </c>
      <c r="O276" s="63"/>
      <c r="P276" s="184">
        <f>O276*H276</f>
        <v>0</v>
      </c>
      <c r="Q276" s="184">
        <v>4.5969999999999997E-2</v>
      </c>
      <c r="R276" s="184">
        <f>Q276*H276</f>
        <v>4.5969999999999997E-2</v>
      </c>
      <c r="S276" s="184">
        <v>0</v>
      </c>
      <c r="T276" s="185">
        <f>S276*H276</f>
        <v>0</v>
      </c>
      <c r="AR276" s="186" t="s">
        <v>133</v>
      </c>
      <c r="AT276" s="186" t="s">
        <v>128</v>
      </c>
      <c r="AU276" s="186" t="s">
        <v>77</v>
      </c>
      <c r="AY276" s="17" t="s">
        <v>126</v>
      </c>
      <c r="BE276" s="187">
        <f>IF(N276="základní",J276,0)</f>
        <v>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17" t="s">
        <v>75</v>
      </c>
      <c r="BK276" s="187">
        <f>ROUND(I276*H276,2)</f>
        <v>0</v>
      </c>
      <c r="BL276" s="17" t="s">
        <v>133</v>
      </c>
      <c r="BM276" s="186" t="s">
        <v>536</v>
      </c>
    </row>
    <row r="277" spans="2:65" s="12" customFormat="1" ht="11.25">
      <c r="B277" s="188"/>
      <c r="C277" s="189"/>
      <c r="D277" s="190" t="s">
        <v>135</v>
      </c>
      <c r="E277" s="191" t="s">
        <v>19</v>
      </c>
      <c r="F277" s="192" t="s">
        <v>537</v>
      </c>
      <c r="G277" s="189"/>
      <c r="H277" s="191" t="s">
        <v>19</v>
      </c>
      <c r="I277" s="193"/>
      <c r="J277" s="189"/>
      <c r="K277" s="189"/>
      <c r="L277" s="194"/>
      <c r="M277" s="195"/>
      <c r="N277" s="196"/>
      <c r="O277" s="196"/>
      <c r="P277" s="196"/>
      <c r="Q277" s="196"/>
      <c r="R277" s="196"/>
      <c r="S277" s="196"/>
      <c r="T277" s="197"/>
      <c r="AT277" s="198" t="s">
        <v>135</v>
      </c>
      <c r="AU277" s="198" t="s">
        <v>77</v>
      </c>
      <c r="AV277" s="12" t="s">
        <v>75</v>
      </c>
      <c r="AW277" s="12" t="s">
        <v>32</v>
      </c>
      <c r="AX277" s="12" t="s">
        <v>70</v>
      </c>
      <c r="AY277" s="198" t="s">
        <v>126</v>
      </c>
    </row>
    <row r="278" spans="2:65" s="13" customFormat="1" ht="11.25">
      <c r="B278" s="199"/>
      <c r="C278" s="200"/>
      <c r="D278" s="190" t="s">
        <v>135</v>
      </c>
      <c r="E278" s="201" t="s">
        <v>19</v>
      </c>
      <c r="F278" s="202" t="s">
        <v>75</v>
      </c>
      <c r="G278" s="200"/>
      <c r="H278" s="203">
        <v>1</v>
      </c>
      <c r="I278" s="204"/>
      <c r="J278" s="200"/>
      <c r="K278" s="200"/>
      <c r="L278" s="205"/>
      <c r="M278" s="206"/>
      <c r="N278" s="207"/>
      <c r="O278" s="207"/>
      <c r="P278" s="207"/>
      <c r="Q278" s="207"/>
      <c r="R278" s="207"/>
      <c r="S278" s="207"/>
      <c r="T278" s="208"/>
      <c r="AT278" s="209" t="s">
        <v>135</v>
      </c>
      <c r="AU278" s="209" t="s">
        <v>77</v>
      </c>
      <c r="AV278" s="13" t="s">
        <v>77</v>
      </c>
      <c r="AW278" s="13" t="s">
        <v>32</v>
      </c>
      <c r="AX278" s="13" t="s">
        <v>75</v>
      </c>
      <c r="AY278" s="209" t="s">
        <v>126</v>
      </c>
    </row>
    <row r="279" spans="2:65" s="1" customFormat="1" ht="16.5" customHeight="1">
      <c r="B279" s="34"/>
      <c r="C279" s="223" t="s">
        <v>538</v>
      </c>
      <c r="D279" s="223" t="s">
        <v>228</v>
      </c>
      <c r="E279" s="224" t="s">
        <v>539</v>
      </c>
      <c r="F279" s="225" t="s">
        <v>540</v>
      </c>
      <c r="G279" s="226" t="s">
        <v>205</v>
      </c>
      <c r="H279" s="227">
        <v>1</v>
      </c>
      <c r="I279" s="228"/>
      <c r="J279" s="229">
        <f>ROUND(I279*H279,2)</f>
        <v>0</v>
      </c>
      <c r="K279" s="225" t="s">
        <v>19</v>
      </c>
      <c r="L279" s="230"/>
      <c r="M279" s="231" t="s">
        <v>19</v>
      </c>
      <c r="N279" s="232" t="s">
        <v>41</v>
      </c>
      <c r="O279" s="63"/>
      <c r="P279" s="184">
        <f>O279*H279</f>
        <v>0</v>
      </c>
      <c r="Q279" s="184">
        <v>6.5000000000000002E-2</v>
      </c>
      <c r="R279" s="184">
        <f>Q279*H279</f>
        <v>6.5000000000000002E-2</v>
      </c>
      <c r="S279" s="184">
        <v>0</v>
      </c>
      <c r="T279" s="185">
        <f>S279*H279</f>
        <v>0</v>
      </c>
      <c r="AR279" s="186" t="s">
        <v>165</v>
      </c>
      <c r="AT279" s="186" t="s">
        <v>228</v>
      </c>
      <c r="AU279" s="186" t="s">
        <v>77</v>
      </c>
      <c r="AY279" s="17" t="s">
        <v>126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7" t="s">
        <v>75</v>
      </c>
      <c r="BK279" s="187">
        <f>ROUND(I279*H279,2)</f>
        <v>0</v>
      </c>
      <c r="BL279" s="17" t="s">
        <v>133</v>
      </c>
      <c r="BM279" s="186" t="s">
        <v>541</v>
      </c>
    </row>
    <row r="280" spans="2:65" s="1" customFormat="1" ht="36" customHeight="1">
      <c r="B280" s="34"/>
      <c r="C280" s="175" t="s">
        <v>542</v>
      </c>
      <c r="D280" s="175" t="s">
        <v>128</v>
      </c>
      <c r="E280" s="176" t="s">
        <v>543</v>
      </c>
      <c r="F280" s="177" t="s">
        <v>544</v>
      </c>
      <c r="G280" s="178" t="s">
        <v>185</v>
      </c>
      <c r="H280" s="179">
        <v>8.218</v>
      </c>
      <c r="I280" s="180"/>
      <c r="J280" s="181">
        <f>ROUND(I280*H280,2)</f>
        <v>0</v>
      </c>
      <c r="K280" s="177" t="s">
        <v>132</v>
      </c>
      <c r="L280" s="38"/>
      <c r="M280" s="182" t="s">
        <v>19</v>
      </c>
      <c r="N280" s="183" t="s">
        <v>41</v>
      </c>
      <c r="O280" s="63"/>
      <c r="P280" s="184">
        <f>O280*H280</f>
        <v>0</v>
      </c>
      <c r="Q280" s="184">
        <v>0</v>
      </c>
      <c r="R280" s="184">
        <f>Q280*H280</f>
        <v>0</v>
      </c>
      <c r="S280" s="184">
        <v>0.26100000000000001</v>
      </c>
      <c r="T280" s="185">
        <f>S280*H280</f>
        <v>2.144898</v>
      </c>
      <c r="AR280" s="186" t="s">
        <v>133</v>
      </c>
      <c r="AT280" s="186" t="s">
        <v>128</v>
      </c>
      <c r="AU280" s="186" t="s">
        <v>77</v>
      </c>
      <c r="AY280" s="17" t="s">
        <v>126</v>
      </c>
      <c r="BE280" s="187">
        <f>IF(N280="základní",J280,0)</f>
        <v>0</v>
      </c>
      <c r="BF280" s="187">
        <f>IF(N280="snížená",J280,0)</f>
        <v>0</v>
      </c>
      <c r="BG280" s="187">
        <f>IF(N280="zákl. přenesená",J280,0)</f>
        <v>0</v>
      </c>
      <c r="BH280" s="187">
        <f>IF(N280="sníž. přenesená",J280,0)</f>
        <v>0</v>
      </c>
      <c r="BI280" s="187">
        <f>IF(N280="nulová",J280,0)</f>
        <v>0</v>
      </c>
      <c r="BJ280" s="17" t="s">
        <v>75</v>
      </c>
      <c r="BK280" s="187">
        <f>ROUND(I280*H280,2)</f>
        <v>0</v>
      </c>
      <c r="BL280" s="17" t="s">
        <v>133</v>
      </c>
      <c r="BM280" s="186" t="s">
        <v>545</v>
      </c>
    </row>
    <row r="281" spans="2:65" s="12" customFormat="1" ht="11.25">
      <c r="B281" s="188"/>
      <c r="C281" s="189"/>
      <c r="D281" s="190" t="s">
        <v>135</v>
      </c>
      <c r="E281" s="191" t="s">
        <v>19</v>
      </c>
      <c r="F281" s="192" t="s">
        <v>200</v>
      </c>
      <c r="G281" s="189"/>
      <c r="H281" s="191" t="s">
        <v>19</v>
      </c>
      <c r="I281" s="193"/>
      <c r="J281" s="189"/>
      <c r="K281" s="189"/>
      <c r="L281" s="194"/>
      <c r="M281" s="195"/>
      <c r="N281" s="196"/>
      <c r="O281" s="196"/>
      <c r="P281" s="196"/>
      <c r="Q281" s="196"/>
      <c r="R281" s="196"/>
      <c r="S281" s="196"/>
      <c r="T281" s="197"/>
      <c r="AT281" s="198" t="s">
        <v>135</v>
      </c>
      <c r="AU281" s="198" t="s">
        <v>77</v>
      </c>
      <c r="AV281" s="12" t="s">
        <v>75</v>
      </c>
      <c r="AW281" s="12" t="s">
        <v>32</v>
      </c>
      <c r="AX281" s="12" t="s">
        <v>70</v>
      </c>
      <c r="AY281" s="198" t="s">
        <v>126</v>
      </c>
    </row>
    <row r="282" spans="2:65" s="13" customFormat="1" ht="11.25">
      <c r="B282" s="199"/>
      <c r="C282" s="200"/>
      <c r="D282" s="190" t="s">
        <v>135</v>
      </c>
      <c r="E282" s="201" t="s">
        <v>19</v>
      </c>
      <c r="F282" s="202" t="s">
        <v>546</v>
      </c>
      <c r="G282" s="200"/>
      <c r="H282" s="203">
        <v>8.218</v>
      </c>
      <c r="I282" s="204"/>
      <c r="J282" s="200"/>
      <c r="K282" s="200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135</v>
      </c>
      <c r="AU282" s="209" t="s">
        <v>77</v>
      </c>
      <c r="AV282" s="13" t="s">
        <v>77</v>
      </c>
      <c r="AW282" s="13" t="s">
        <v>32</v>
      </c>
      <c r="AX282" s="13" t="s">
        <v>75</v>
      </c>
      <c r="AY282" s="209" t="s">
        <v>126</v>
      </c>
    </row>
    <row r="283" spans="2:65" s="1" customFormat="1" ht="48" customHeight="1">
      <c r="B283" s="34"/>
      <c r="C283" s="175" t="s">
        <v>547</v>
      </c>
      <c r="D283" s="175" t="s">
        <v>128</v>
      </c>
      <c r="E283" s="176" t="s">
        <v>548</v>
      </c>
      <c r="F283" s="177" t="s">
        <v>549</v>
      </c>
      <c r="G283" s="178" t="s">
        <v>131</v>
      </c>
      <c r="H283" s="179">
        <v>2.5249999999999999</v>
      </c>
      <c r="I283" s="180"/>
      <c r="J283" s="181">
        <f>ROUND(I283*H283,2)</f>
        <v>0</v>
      </c>
      <c r="K283" s="177" t="s">
        <v>132</v>
      </c>
      <c r="L283" s="38"/>
      <c r="M283" s="182" t="s">
        <v>19</v>
      </c>
      <c r="N283" s="183" t="s">
        <v>41</v>
      </c>
      <c r="O283" s="63"/>
      <c r="P283" s="184">
        <f>O283*H283</f>
        <v>0</v>
      </c>
      <c r="Q283" s="184">
        <v>0</v>
      </c>
      <c r="R283" s="184">
        <f>Q283*H283</f>
        <v>0</v>
      </c>
      <c r="S283" s="184">
        <v>1.8</v>
      </c>
      <c r="T283" s="185">
        <f>S283*H283</f>
        <v>4.5449999999999999</v>
      </c>
      <c r="AR283" s="186" t="s">
        <v>133</v>
      </c>
      <c r="AT283" s="186" t="s">
        <v>128</v>
      </c>
      <c r="AU283" s="186" t="s">
        <v>77</v>
      </c>
      <c r="AY283" s="17" t="s">
        <v>126</v>
      </c>
      <c r="BE283" s="187">
        <f>IF(N283="základní",J283,0)</f>
        <v>0</v>
      </c>
      <c r="BF283" s="187">
        <f>IF(N283="snížená",J283,0)</f>
        <v>0</v>
      </c>
      <c r="BG283" s="187">
        <f>IF(N283="zákl. přenesená",J283,0)</f>
        <v>0</v>
      </c>
      <c r="BH283" s="187">
        <f>IF(N283="sníž. přenesená",J283,0)</f>
        <v>0</v>
      </c>
      <c r="BI283" s="187">
        <f>IF(N283="nulová",J283,0)</f>
        <v>0</v>
      </c>
      <c r="BJ283" s="17" t="s">
        <v>75</v>
      </c>
      <c r="BK283" s="187">
        <f>ROUND(I283*H283,2)</f>
        <v>0</v>
      </c>
      <c r="BL283" s="17" t="s">
        <v>133</v>
      </c>
      <c r="BM283" s="186" t="s">
        <v>550</v>
      </c>
    </row>
    <row r="284" spans="2:65" s="12" customFormat="1" ht="11.25">
      <c r="B284" s="188"/>
      <c r="C284" s="189"/>
      <c r="D284" s="190" t="s">
        <v>135</v>
      </c>
      <c r="E284" s="191" t="s">
        <v>19</v>
      </c>
      <c r="F284" s="192" t="s">
        <v>200</v>
      </c>
      <c r="G284" s="189"/>
      <c r="H284" s="191" t="s">
        <v>19</v>
      </c>
      <c r="I284" s="193"/>
      <c r="J284" s="189"/>
      <c r="K284" s="189"/>
      <c r="L284" s="194"/>
      <c r="M284" s="195"/>
      <c r="N284" s="196"/>
      <c r="O284" s="196"/>
      <c r="P284" s="196"/>
      <c r="Q284" s="196"/>
      <c r="R284" s="196"/>
      <c r="S284" s="196"/>
      <c r="T284" s="197"/>
      <c r="AT284" s="198" t="s">
        <v>135</v>
      </c>
      <c r="AU284" s="198" t="s">
        <v>77</v>
      </c>
      <c r="AV284" s="12" t="s">
        <v>75</v>
      </c>
      <c r="AW284" s="12" t="s">
        <v>32</v>
      </c>
      <c r="AX284" s="12" t="s">
        <v>70</v>
      </c>
      <c r="AY284" s="198" t="s">
        <v>126</v>
      </c>
    </row>
    <row r="285" spans="2:65" s="13" customFormat="1" ht="11.25">
      <c r="B285" s="199"/>
      <c r="C285" s="200"/>
      <c r="D285" s="190" t="s">
        <v>135</v>
      </c>
      <c r="E285" s="201" t="s">
        <v>19</v>
      </c>
      <c r="F285" s="202" t="s">
        <v>551</v>
      </c>
      <c r="G285" s="200"/>
      <c r="H285" s="203">
        <v>2.5249999999999999</v>
      </c>
      <c r="I285" s="204"/>
      <c r="J285" s="200"/>
      <c r="K285" s="200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135</v>
      </c>
      <c r="AU285" s="209" t="s">
        <v>77</v>
      </c>
      <c r="AV285" s="13" t="s">
        <v>77</v>
      </c>
      <c r="AW285" s="13" t="s">
        <v>32</v>
      </c>
      <c r="AX285" s="13" t="s">
        <v>75</v>
      </c>
      <c r="AY285" s="209" t="s">
        <v>126</v>
      </c>
    </row>
    <row r="286" spans="2:65" s="1" customFormat="1" ht="24" customHeight="1">
      <c r="B286" s="34"/>
      <c r="C286" s="175" t="s">
        <v>552</v>
      </c>
      <c r="D286" s="175" t="s">
        <v>128</v>
      </c>
      <c r="E286" s="176" t="s">
        <v>553</v>
      </c>
      <c r="F286" s="177" t="s">
        <v>554</v>
      </c>
      <c r="G286" s="178" t="s">
        <v>131</v>
      </c>
      <c r="H286" s="179">
        <v>0.9</v>
      </c>
      <c r="I286" s="180"/>
      <c r="J286" s="181">
        <f>ROUND(I286*H286,2)</f>
        <v>0</v>
      </c>
      <c r="K286" s="177" t="s">
        <v>19</v>
      </c>
      <c r="L286" s="38"/>
      <c r="M286" s="182" t="s">
        <v>19</v>
      </c>
      <c r="N286" s="183" t="s">
        <v>41</v>
      </c>
      <c r="O286" s="63"/>
      <c r="P286" s="184">
        <f>O286*H286</f>
        <v>0</v>
      </c>
      <c r="Q286" s="184">
        <v>0</v>
      </c>
      <c r="R286" s="184">
        <f>Q286*H286</f>
        <v>0</v>
      </c>
      <c r="S286" s="184">
        <v>1.671</v>
      </c>
      <c r="T286" s="185">
        <f>S286*H286</f>
        <v>1.5039</v>
      </c>
      <c r="AR286" s="186" t="s">
        <v>133</v>
      </c>
      <c r="AT286" s="186" t="s">
        <v>128</v>
      </c>
      <c r="AU286" s="186" t="s">
        <v>77</v>
      </c>
      <c r="AY286" s="17" t="s">
        <v>126</v>
      </c>
      <c r="BE286" s="187">
        <f>IF(N286="základní",J286,0)</f>
        <v>0</v>
      </c>
      <c r="BF286" s="187">
        <f>IF(N286="snížená",J286,0)</f>
        <v>0</v>
      </c>
      <c r="BG286" s="187">
        <f>IF(N286="zákl. přenesená",J286,0)</f>
        <v>0</v>
      </c>
      <c r="BH286" s="187">
        <f>IF(N286="sníž. přenesená",J286,0)</f>
        <v>0</v>
      </c>
      <c r="BI286" s="187">
        <f>IF(N286="nulová",J286,0)</f>
        <v>0</v>
      </c>
      <c r="BJ286" s="17" t="s">
        <v>75</v>
      </c>
      <c r="BK286" s="187">
        <f>ROUND(I286*H286,2)</f>
        <v>0</v>
      </c>
      <c r="BL286" s="17" t="s">
        <v>133</v>
      </c>
      <c r="BM286" s="186" t="s">
        <v>555</v>
      </c>
    </row>
    <row r="287" spans="2:65" s="13" customFormat="1" ht="11.25">
      <c r="B287" s="199"/>
      <c r="C287" s="200"/>
      <c r="D287" s="190" t="s">
        <v>135</v>
      </c>
      <c r="E287" s="201" t="s">
        <v>19</v>
      </c>
      <c r="F287" s="202" t="s">
        <v>556</v>
      </c>
      <c r="G287" s="200"/>
      <c r="H287" s="203">
        <v>0.9</v>
      </c>
      <c r="I287" s="204"/>
      <c r="J287" s="200"/>
      <c r="K287" s="200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135</v>
      </c>
      <c r="AU287" s="209" t="s">
        <v>77</v>
      </c>
      <c r="AV287" s="13" t="s">
        <v>77</v>
      </c>
      <c r="AW287" s="13" t="s">
        <v>32</v>
      </c>
      <c r="AX287" s="13" t="s">
        <v>75</v>
      </c>
      <c r="AY287" s="209" t="s">
        <v>126</v>
      </c>
    </row>
    <row r="288" spans="2:65" s="1" customFormat="1" ht="24" customHeight="1">
      <c r="B288" s="34"/>
      <c r="C288" s="175" t="s">
        <v>557</v>
      </c>
      <c r="D288" s="175" t="s">
        <v>128</v>
      </c>
      <c r="E288" s="176" t="s">
        <v>558</v>
      </c>
      <c r="F288" s="177" t="s">
        <v>559</v>
      </c>
      <c r="G288" s="178" t="s">
        <v>225</v>
      </c>
      <c r="H288" s="179">
        <v>3.6</v>
      </c>
      <c r="I288" s="180"/>
      <c r="J288" s="181">
        <f>ROUND(I288*H288,2)</f>
        <v>0</v>
      </c>
      <c r="K288" s="177" t="s">
        <v>132</v>
      </c>
      <c r="L288" s="38"/>
      <c r="M288" s="182" t="s">
        <v>19</v>
      </c>
      <c r="N288" s="183" t="s">
        <v>41</v>
      </c>
      <c r="O288" s="63"/>
      <c r="P288" s="184">
        <f>O288*H288</f>
        <v>0</v>
      </c>
      <c r="Q288" s="184">
        <v>0</v>
      </c>
      <c r="R288" s="184">
        <f>Q288*H288</f>
        <v>0</v>
      </c>
      <c r="S288" s="184">
        <v>7.0000000000000007E-2</v>
      </c>
      <c r="T288" s="185">
        <f>S288*H288</f>
        <v>0.25200000000000006</v>
      </c>
      <c r="AR288" s="186" t="s">
        <v>133</v>
      </c>
      <c r="AT288" s="186" t="s">
        <v>128</v>
      </c>
      <c r="AU288" s="186" t="s">
        <v>77</v>
      </c>
      <c r="AY288" s="17" t="s">
        <v>126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7" t="s">
        <v>75</v>
      </c>
      <c r="BK288" s="187">
        <f>ROUND(I288*H288,2)</f>
        <v>0</v>
      </c>
      <c r="BL288" s="17" t="s">
        <v>133</v>
      </c>
      <c r="BM288" s="186" t="s">
        <v>560</v>
      </c>
    </row>
    <row r="289" spans="2:65" s="12" customFormat="1" ht="11.25">
      <c r="B289" s="188"/>
      <c r="C289" s="189"/>
      <c r="D289" s="190" t="s">
        <v>135</v>
      </c>
      <c r="E289" s="191" t="s">
        <v>19</v>
      </c>
      <c r="F289" s="192" t="s">
        <v>561</v>
      </c>
      <c r="G289" s="189"/>
      <c r="H289" s="191" t="s">
        <v>19</v>
      </c>
      <c r="I289" s="193"/>
      <c r="J289" s="189"/>
      <c r="K289" s="189"/>
      <c r="L289" s="194"/>
      <c r="M289" s="195"/>
      <c r="N289" s="196"/>
      <c r="O289" s="196"/>
      <c r="P289" s="196"/>
      <c r="Q289" s="196"/>
      <c r="R289" s="196"/>
      <c r="S289" s="196"/>
      <c r="T289" s="197"/>
      <c r="AT289" s="198" t="s">
        <v>135</v>
      </c>
      <c r="AU289" s="198" t="s">
        <v>77</v>
      </c>
      <c r="AV289" s="12" t="s">
        <v>75</v>
      </c>
      <c r="AW289" s="12" t="s">
        <v>32</v>
      </c>
      <c r="AX289" s="12" t="s">
        <v>70</v>
      </c>
      <c r="AY289" s="198" t="s">
        <v>126</v>
      </c>
    </row>
    <row r="290" spans="2:65" s="13" customFormat="1" ht="11.25">
      <c r="B290" s="199"/>
      <c r="C290" s="200"/>
      <c r="D290" s="190" t="s">
        <v>135</v>
      </c>
      <c r="E290" s="201" t="s">
        <v>19</v>
      </c>
      <c r="F290" s="202" t="s">
        <v>562</v>
      </c>
      <c r="G290" s="200"/>
      <c r="H290" s="203">
        <v>3.6</v>
      </c>
      <c r="I290" s="204"/>
      <c r="J290" s="200"/>
      <c r="K290" s="200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135</v>
      </c>
      <c r="AU290" s="209" t="s">
        <v>77</v>
      </c>
      <c r="AV290" s="13" t="s">
        <v>77</v>
      </c>
      <c r="AW290" s="13" t="s">
        <v>32</v>
      </c>
      <c r="AX290" s="13" t="s">
        <v>75</v>
      </c>
      <c r="AY290" s="209" t="s">
        <v>126</v>
      </c>
    </row>
    <row r="291" spans="2:65" s="1" customFormat="1" ht="24" customHeight="1">
      <c r="B291" s="34"/>
      <c r="C291" s="175" t="s">
        <v>563</v>
      </c>
      <c r="D291" s="175" t="s">
        <v>128</v>
      </c>
      <c r="E291" s="176" t="s">
        <v>564</v>
      </c>
      <c r="F291" s="177" t="s">
        <v>565</v>
      </c>
      <c r="G291" s="178" t="s">
        <v>185</v>
      </c>
      <c r="H291" s="179">
        <v>2.82</v>
      </c>
      <c r="I291" s="180"/>
      <c r="J291" s="181">
        <f>ROUND(I291*H291,2)</f>
        <v>0</v>
      </c>
      <c r="K291" s="177" t="s">
        <v>132</v>
      </c>
      <c r="L291" s="38"/>
      <c r="M291" s="182" t="s">
        <v>19</v>
      </c>
      <c r="N291" s="183" t="s">
        <v>41</v>
      </c>
      <c r="O291" s="63"/>
      <c r="P291" s="184">
        <f>O291*H291</f>
        <v>0</v>
      </c>
      <c r="Q291" s="184">
        <v>0</v>
      </c>
      <c r="R291" s="184">
        <f>Q291*H291</f>
        <v>0</v>
      </c>
      <c r="S291" s="184">
        <v>0.36</v>
      </c>
      <c r="T291" s="185">
        <f>S291*H291</f>
        <v>1.0151999999999999</v>
      </c>
      <c r="AR291" s="186" t="s">
        <v>133</v>
      </c>
      <c r="AT291" s="186" t="s">
        <v>128</v>
      </c>
      <c r="AU291" s="186" t="s">
        <v>77</v>
      </c>
      <c r="AY291" s="17" t="s">
        <v>126</v>
      </c>
      <c r="BE291" s="187">
        <f>IF(N291="základní",J291,0)</f>
        <v>0</v>
      </c>
      <c r="BF291" s="187">
        <f>IF(N291="snížená",J291,0)</f>
        <v>0</v>
      </c>
      <c r="BG291" s="187">
        <f>IF(N291="zákl. přenesená",J291,0)</f>
        <v>0</v>
      </c>
      <c r="BH291" s="187">
        <f>IF(N291="sníž. přenesená",J291,0)</f>
        <v>0</v>
      </c>
      <c r="BI291" s="187">
        <f>IF(N291="nulová",J291,0)</f>
        <v>0</v>
      </c>
      <c r="BJ291" s="17" t="s">
        <v>75</v>
      </c>
      <c r="BK291" s="187">
        <f>ROUND(I291*H291,2)</f>
        <v>0</v>
      </c>
      <c r="BL291" s="17" t="s">
        <v>133</v>
      </c>
      <c r="BM291" s="186" t="s">
        <v>566</v>
      </c>
    </row>
    <row r="292" spans="2:65" s="12" customFormat="1" ht="11.25">
      <c r="B292" s="188"/>
      <c r="C292" s="189"/>
      <c r="D292" s="190" t="s">
        <v>135</v>
      </c>
      <c r="E292" s="191" t="s">
        <v>19</v>
      </c>
      <c r="F292" s="192" t="s">
        <v>567</v>
      </c>
      <c r="G292" s="189"/>
      <c r="H292" s="191" t="s">
        <v>19</v>
      </c>
      <c r="I292" s="193"/>
      <c r="J292" s="189"/>
      <c r="K292" s="189"/>
      <c r="L292" s="194"/>
      <c r="M292" s="195"/>
      <c r="N292" s="196"/>
      <c r="O292" s="196"/>
      <c r="P292" s="196"/>
      <c r="Q292" s="196"/>
      <c r="R292" s="196"/>
      <c r="S292" s="196"/>
      <c r="T292" s="197"/>
      <c r="AT292" s="198" t="s">
        <v>135</v>
      </c>
      <c r="AU292" s="198" t="s">
        <v>77</v>
      </c>
      <c r="AV292" s="12" t="s">
        <v>75</v>
      </c>
      <c r="AW292" s="12" t="s">
        <v>32</v>
      </c>
      <c r="AX292" s="12" t="s">
        <v>70</v>
      </c>
      <c r="AY292" s="198" t="s">
        <v>126</v>
      </c>
    </row>
    <row r="293" spans="2:65" s="13" customFormat="1" ht="11.25">
      <c r="B293" s="199"/>
      <c r="C293" s="200"/>
      <c r="D293" s="190" t="s">
        <v>135</v>
      </c>
      <c r="E293" s="201" t="s">
        <v>19</v>
      </c>
      <c r="F293" s="202" t="s">
        <v>568</v>
      </c>
      <c r="G293" s="200"/>
      <c r="H293" s="203">
        <v>2.82</v>
      </c>
      <c r="I293" s="204"/>
      <c r="J293" s="200"/>
      <c r="K293" s="200"/>
      <c r="L293" s="205"/>
      <c r="M293" s="206"/>
      <c r="N293" s="207"/>
      <c r="O293" s="207"/>
      <c r="P293" s="207"/>
      <c r="Q293" s="207"/>
      <c r="R293" s="207"/>
      <c r="S293" s="207"/>
      <c r="T293" s="208"/>
      <c r="AT293" s="209" t="s">
        <v>135</v>
      </c>
      <c r="AU293" s="209" t="s">
        <v>77</v>
      </c>
      <c r="AV293" s="13" t="s">
        <v>77</v>
      </c>
      <c r="AW293" s="13" t="s">
        <v>32</v>
      </c>
      <c r="AX293" s="13" t="s">
        <v>75</v>
      </c>
      <c r="AY293" s="209" t="s">
        <v>126</v>
      </c>
    </row>
    <row r="294" spans="2:65" s="1" customFormat="1" ht="24" customHeight="1">
      <c r="B294" s="34"/>
      <c r="C294" s="175" t="s">
        <v>569</v>
      </c>
      <c r="D294" s="175" t="s">
        <v>128</v>
      </c>
      <c r="E294" s="176" t="s">
        <v>570</v>
      </c>
      <c r="F294" s="177" t="s">
        <v>571</v>
      </c>
      <c r="G294" s="178" t="s">
        <v>225</v>
      </c>
      <c r="H294" s="179">
        <v>2.5</v>
      </c>
      <c r="I294" s="180"/>
      <c r="J294" s="181">
        <f>ROUND(I294*H294,2)</f>
        <v>0</v>
      </c>
      <c r="K294" s="177" t="s">
        <v>132</v>
      </c>
      <c r="L294" s="38"/>
      <c r="M294" s="182" t="s">
        <v>19</v>
      </c>
      <c r="N294" s="183" t="s">
        <v>41</v>
      </c>
      <c r="O294" s="63"/>
      <c r="P294" s="184">
        <f>O294*H294</f>
        <v>0</v>
      </c>
      <c r="Q294" s="184">
        <v>0</v>
      </c>
      <c r="R294" s="184">
        <f>Q294*H294</f>
        <v>0</v>
      </c>
      <c r="S294" s="184">
        <v>2.1999999999999999E-2</v>
      </c>
      <c r="T294" s="185">
        <f>S294*H294</f>
        <v>5.4999999999999993E-2</v>
      </c>
      <c r="AR294" s="186" t="s">
        <v>133</v>
      </c>
      <c r="AT294" s="186" t="s">
        <v>128</v>
      </c>
      <c r="AU294" s="186" t="s">
        <v>77</v>
      </c>
      <c r="AY294" s="17" t="s">
        <v>126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7" t="s">
        <v>75</v>
      </c>
      <c r="BK294" s="187">
        <f>ROUND(I294*H294,2)</f>
        <v>0</v>
      </c>
      <c r="BL294" s="17" t="s">
        <v>133</v>
      </c>
      <c r="BM294" s="186" t="s">
        <v>572</v>
      </c>
    </row>
    <row r="295" spans="2:65" s="12" customFormat="1" ht="11.25">
      <c r="B295" s="188"/>
      <c r="C295" s="189"/>
      <c r="D295" s="190" t="s">
        <v>135</v>
      </c>
      <c r="E295" s="191" t="s">
        <v>19</v>
      </c>
      <c r="F295" s="192" t="s">
        <v>573</v>
      </c>
      <c r="G295" s="189"/>
      <c r="H295" s="191" t="s">
        <v>19</v>
      </c>
      <c r="I295" s="193"/>
      <c r="J295" s="189"/>
      <c r="K295" s="189"/>
      <c r="L295" s="194"/>
      <c r="M295" s="195"/>
      <c r="N295" s="196"/>
      <c r="O295" s="196"/>
      <c r="P295" s="196"/>
      <c r="Q295" s="196"/>
      <c r="R295" s="196"/>
      <c r="S295" s="196"/>
      <c r="T295" s="197"/>
      <c r="AT295" s="198" t="s">
        <v>135</v>
      </c>
      <c r="AU295" s="198" t="s">
        <v>77</v>
      </c>
      <c r="AV295" s="12" t="s">
        <v>75</v>
      </c>
      <c r="AW295" s="12" t="s">
        <v>32</v>
      </c>
      <c r="AX295" s="12" t="s">
        <v>70</v>
      </c>
      <c r="AY295" s="198" t="s">
        <v>126</v>
      </c>
    </row>
    <row r="296" spans="2:65" s="13" customFormat="1" ht="11.25">
      <c r="B296" s="199"/>
      <c r="C296" s="200"/>
      <c r="D296" s="190" t="s">
        <v>135</v>
      </c>
      <c r="E296" s="201" t="s">
        <v>19</v>
      </c>
      <c r="F296" s="202" t="s">
        <v>265</v>
      </c>
      <c r="G296" s="200"/>
      <c r="H296" s="203">
        <v>2.5</v>
      </c>
      <c r="I296" s="204"/>
      <c r="J296" s="200"/>
      <c r="K296" s="200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135</v>
      </c>
      <c r="AU296" s="209" t="s">
        <v>77</v>
      </c>
      <c r="AV296" s="13" t="s">
        <v>77</v>
      </c>
      <c r="AW296" s="13" t="s">
        <v>32</v>
      </c>
      <c r="AX296" s="13" t="s">
        <v>75</v>
      </c>
      <c r="AY296" s="209" t="s">
        <v>126</v>
      </c>
    </row>
    <row r="297" spans="2:65" s="1" customFormat="1" ht="24" customHeight="1">
      <c r="B297" s="34"/>
      <c r="C297" s="175" t="s">
        <v>574</v>
      </c>
      <c r="D297" s="175" t="s">
        <v>128</v>
      </c>
      <c r="E297" s="176" t="s">
        <v>575</v>
      </c>
      <c r="F297" s="177" t="s">
        <v>576</v>
      </c>
      <c r="G297" s="178" t="s">
        <v>131</v>
      </c>
      <c r="H297" s="179">
        <v>0.1</v>
      </c>
      <c r="I297" s="180"/>
      <c r="J297" s="181">
        <f>ROUND(I297*H297,2)</f>
        <v>0</v>
      </c>
      <c r="K297" s="177" t="s">
        <v>132</v>
      </c>
      <c r="L297" s="38"/>
      <c r="M297" s="182" t="s">
        <v>19</v>
      </c>
      <c r="N297" s="183" t="s">
        <v>41</v>
      </c>
      <c r="O297" s="63"/>
      <c r="P297" s="184">
        <f>O297*H297</f>
        <v>0</v>
      </c>
      <c r="Q297" s="184">
        <v>0</v>
      </c>
      <c r="R297" s="184">
        <f>Q297*H297</f>
        <v>0</v>
      </c>
      <c r="S297" s="184">
        <v>2.2000000000000002</v>
      </c>
      <c r="T297" s="185">
        <f>S297*H297</f>
        <v>0.22000000000000003</v>
      </c>
      <c r="AR297" s="186" t="s">
        <v>133</v>
      </c>
      <c r="AT297" s="186" t="s">
        <v>128</v>
      </c>
      <c r="AU297" s="186" t="s">
        <v>77</v>
      </c>
      <c r="AY297" s="17" t="s">
        <v>126</v>
      </c>
      <c r="BE297" s="187">
        <f>IF(N297="základní",J297,0)</f>
        <v>0</v>
      </c>
      <c r="BF297" s="187">
        <f>IF(N297="snížená",J297,0)</f>
        <v>0</v>
      </c>
      <c r="BG297" s="187">
        <f>IF(N297="zákl. přenesená",J297,0)</f>
        <v>0</v>
      </c>
      <c r="BH297" s="187">
        <f>IF(N297="sníž. přenesená",J297,0)</f>
        <v>0</v>
      </c>
      <c r="BI297" s="187">
        <f>IF(N297="nulová",J297,0)</f>
        <v>0</v>
      </c>
      <c r="BJ297" s="17" t="s">
        <v>75</v>
      </c>
      <c r="BK297" s="187">
        <f>ROUND(I297*H297,2)</f>
        <v>0</v>
      </c>
      <c r="BL297" s="17" t="s">
        <v>133</v>
      </c>
      <c r="BM297" s="186" t="s">
        <v>577</v>
      </c>
    </row>
    <row r="298" spans="2:65" s="12" customFormat="1" ht="11.25">
      <c r="B298" s="188"/>
      <c r="C298" s="189"/>
      <c r="D298" s="190" t="s">
        <v>135</v>
      </c>
      <c r="E298" s="191" t="s">
        <v>19</v>
      </c>
      <c r="F298" s="192" t="s">
        <v>578</v>
      </c>
      <c r="G298" s="189"/>
      <c r="H298" s="191" t="s">
        <v>19</v>
      </c>
      <c r="I298" s="193"/>
      <c r="J298" s="189"/>
      <c r="K298" s="189"/>
      <c r="L298" s="194"/>
      <c r="M298" s="195"/>
      <c r="N298" s="196"/>
      <c r="O298" s="196"/>
      <c r="P298" s="196"/>
      <c r="Q298" s="196"/>
      <c r="R298" s="196"/>
      <c r="S298" s="196"/>
      <c r="T298" s="197"/>
      <c r="AT298" s="198" t="s">
        <v>135</v>
      </c>
      <c r="AU298" s="198" t="s">
        <v>77</v>
      </c>
      <c r="AV298" s="12" t="s">
        <v>75</v>
      </c>
      <c r="AW298" s="12" t="s">
        <v>32</v>
      </c>
      <c r="AX298" s="12" t="s">
        <v>70</v>
      </c>
      <c r="AY298" s="198" t="s">
        <v>126</v>
      </c>
    </row>
    <row r="299" spans="2:65" s="13" customFormat="1" ht="11.25">
      <c r="B299" s="199"/>
      <c r="C299" s="200"/>
      <c r="D299" s="190" t="s">
        <v>135</v>
      </c>
      <c r="E299" s="201" t="s">
        <v>19</v>
      </c>
      <c r="F299" s="202" t="s">
        <v>579</v>
      </c>
      <c r="G299" s="200"/>
      <c r="H299" s="203">
        <v>0.1</v>
      </c>
      <c r="I299" s="204"/>
      <c r="J299" s="200"/>
      <c r="K299" s="200"/>
      <c r="L299" s="205"/>
      <c r="M299" s="206"/>
      <c r="N299" s="207"/>
      <c r="O299" s="207"/>
      <c r="P299" s="207"/>
      <c r="Q299" s="207"/>
      <c r="R299" s="207"/>
      <c r="S299" s="207"/>
      <c r="T299" s="208"/>
      <c r="AT299" s="209" t="s">
        <v>135</v>
      </c>
      <c r="AU299" s="209" t="s">
        <v>77</v>
      </c>
      <c r="AV299" s="13" t="s">
        <v>77</v>
      </c>
      <c r="AW299" s="13" t="s">
        <v>32</v>
      </c>
      <c r="AX299" s="13" t="s">
        <v>75</v>
      </c>
      <c r="AY299" s="209" t="s">
        <v>126</v>
      </c>
    </row>
    <row r="300" spans="2:65" s="1" customFormat="1" ht="24" customHeight="1">
      <c r="B300" s="34"/>
      <c r="C300" s="175" t="s">
        <v>580</v>
      </c>
      <c r="D300" s="175" t="s">
        <v>128</v>
      </c>
      <c r="E300" s="176" t="s">
        <v>581</v>
      </c>
      <c r="F300" s="177" t="s">
        <v>582</v>
      </c>
      <c r="G300" s="178" t="s">
        <v>131</v>
      </c>
      <c r="H300" s="179">
        <v>0.8</v>
      </c>
      <c r="I300" s="180"/>
      <c r="J300" s="181">
        <f>ROUND(I300*H300,2)</f>
        <v>0</v>
      </c>
      <c r="K300" s="177" t="s">
        <v>132</v>
      </c>
      <c r="L300" s="38"/>
      <c r="M300" s="182" t="s">
        <v>19</v>
      </c>
      <c r="N300" s="183" t="s">
        <v>41</v>
      </c>
      <c r="O300" s="63"/>
      <c r="P300" s="184">
        <f>O300*H300</f>
        <v>0</v>
      </c>
      <c r="Q300" s="184">
        <v>0</v>
      </c>
      <c r="R300" s="184">
        <f>Q300*H300</f>
        <v>0</v>
      </c>
      <c r="S300" s="184">
        <v>2.2000000000000002</v>
      </c>
      <c r="T300" s="185">
        <f>S300*H300</f>
        <v>1.7600000000000002</v>
      </c>
      <c r="AR300" s="186" t="s">
        <v>133</v>
      </c>
      <c r="AT300" s="186" t="s">
        <v>128</v>
      </c>
      <c r="AU300" s="186" t="s">
        <v>77</v>
      </c>
      <c r="AY300" s="17" t="s">
        <v>126</v>
      </c>
      <c r="BE300" s="187">
        <f>IF(N300="základní",J300,0)</f>
        <v>0</v>
      </c>
      <c r="BF300" s="187">
        <f>IF(N300="snížená",J300,0)</f>
        <v>0</v>
      </c>
      <c r="BG300" s="187">
        <f>IF(N300="zákl. přenesená",J300,0)</f>
        <v>0</v>
      </c>
      <c r="BH300" s="187">
        <f>IF(N300="sníž. přenesená",J300,0)</f>
        <v>0</v>
      </c>
      <c r="BI300" s="187">
        <f>IF(N300="nulová",J300,0)</f>
        <v>0</v>
      </c>
      <c r="BJ300" s="17" t="s">
        <v>75</v>
      </c>
      <c r="BK300" s="187">
        <f>ROUND(I300*H300,2)</f>
        <v>0</v>
      </c>
      <c r="BL300" s="17" t="s">
        <v>133</v>
      </c>
      <c r="BM300" s="186" t="s">
        <v>583</v>
      </c>
    </row>
    <row r="301" spans="2:65" s="12" customFormat="1" ht="11.25">
      <c r="B301" s="188"/>
      <c r="C301" s="189"/>
      <c r="D301" s="190" t="s">
        <v>135</v>
      </c>
      <c r="E301" s="191" t="s">
        <v>19</v>
      </c>
      <c r="F301" s="192" t="s">
        <v>584</v>
      </c>
      <c r="G301" s="189"/>
      <c r="H301" s="191" t="s">
        <v>19</v>
      </c>
      <c r="I301" s="193"/>
      <c r="J301" s="189"/>
      <c r="K301" s="189"/>
      <c r="L301" s="194"/>
      <c r="M301" s="195"/>
      <c r="N301" s="196"/>
      <c r="O301" s="196"/>
      <c r="P301" s="196"/>
      <c r="Q301" s="196"/>
      <c r="R301" s="196"/>
      <c r="S301" s="196"/>
      <c r="T301" s="197"/>
      <c r="AT301" s="198" t="s">
        <v>135</v>
      </c>
      <c r="AU301" s="198" t="s">
        <v>77</v>
      </c>
      <c r="AV301" s="12" t="s">
        <v>75</v>
      </c>
      <c r="AW301" s="12" t="s">
        <v>32</v>
      </c>
      <c r="AX301" s="12" t="s">
        <v>70</v>
      </c>
      <c r="AY301" s="198" t="s">
        <v>126</v>
      </c>
    </row>
    <row r="302" spans="2:65" s="13" customFormat="1" ht="11.25">
      <c r="B302" s="199"/>
      <c r="C302" s="200"/>
      <c r="D302" s="190" t="s">
        <v>135</v>
      </c>
      <c r="E302" s="201" t="s">
        <v>19</v>
      </c>
      <c r="F302" s="202" t="s">
        <v>585</v>
      </c>
      <c r="G302" s="200"/>
      <c r="H302" s="203">
        <v>0.8</v>
      </c>
      <c r="I302" s="204"/>
      <c r="J302" s="200"/>
      <c r="K302" s="200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135</v>
      </c>
      <c r="AU302" s="209" t="s">
        <v>77</v>
      </c>
      <c r="AV302" s="13" t="s">
        <v>77</v>
      </c>
      <c r="AW302" s="13" t="s">
        <v>32</v>
      </c>
      <c r="AX302" s="13" t="s">
        <v>75</v>
      </c>
      <c r="AY302" s="209" t="s">
        <v>126</v>
      </c>
    </row>
    <row r="303" spans="2:65" s="1" customFormat="1" ht="36" customHeight="1">
      <c r="B303" s="34"/>
      <c r="C303" s="175" t="s">
        <v>586</v>
      </c>
      <c r="D303" s="175" t="s">
        <v>128</v>
      </c>
      <c r="E303" s="176" t="s">
        <v>587</v>
      </c>
      <c r="F303" s="177" t="s">
        <v>588</v>
      </c>
      <c r="G303" s="178" t="s">
        <v>131</v>
      </c>
      <c r="H303" s="179">
        <v>0.8</v>
      </c>
      <c r="I303" s="180"/>
      <c r="J303" s="181">
        <f>ROUND(I303*H303,2)</f>
        <v>0</v>
      </c>
      <c r="K303" s="177" t="s">
        <v>132</v>
      </c>
      <c r="L303" s="38"/>
      <c r="M303" s="182" t="s">
        <v>19</v>
      </c>
      <c r="N303" s="183" t="s">
        <v>41</v>
      </c>
      <c r="O303" s="63"/>
      <c r="P303" s="184">
        <f>O303*H303</f>
        <v>0</v>
      </c>
      <c r="Q303" s="184">
        <v>0</v>
      </c>
      <c r="R303" s="184">
        <f>Q303*H303</f>
        <v>0</v>
      </c>
      <c r="S303" s="184">
        <v>2.9000000000000001E-2</v>
      </c>
      <c r="T303" s="185">
        <f>S303*H303</f>
        <v>2.3200000000000002E-2</v>
      </c>
      <c r="AR303" s="186" t="s">
        <v>133</v>
      </c>
      <c r="AT303" s="186" t="s">
        <v>128</v>
      </c>
      <c r="AU303" s="186" t="s">
        <v>77</v>
      </c>
      <c r="AY303" s="17" t="s">
        <v>126</v>
      </c>
      <c r="BE303" s="187">
        <f>IF(N303="základní",J303,0)</f>
        <v>0</v>
      </c>
      <c r="BF303" s="187">
        <f>IF(N303="snížená",J303,0)</f>
        <v>0</v>
      </c>
      <c r="BG303" s="187">
        <f>IF(N303="zákl. přenesená",J303,0)</f>
        <v>0</v>
      </c>
      <c r="BH303" s="187">
        <f>IF(N303="sníž. přenesená",J303,0)</f>
        <v>0</v>
      </c>
      <c r="BI303" s="187">
        <f>IF(N303="nulová",J303,0)</f>
        <v>0</v>
      </c>
      <c r="BJ303" s="17" t="s">
        <v>75</v>
      </c>
      <c r="BK303" s="187">
        <f>ROUND(I303*H303,2)</f>
        <v>0</v>
      </c>
      <c r="BL303" s="17" t="s">
        <v>133</v>
      </c>
      <c r="BM303" s="186" t="s">
        <v>589</v>
      </c>
    </row>
    <row r="304" spans="2:65" s="1" customFormat="1" ht="48" customHeight="1">
      <c r="B304" s="34"/>
      <c r="C304" s="175" t="s">
        <v>590</v>
      </c>
      <c r="D304" s="175" t="s">
        <v>128</v>
      </c>
      <c r="E304" s="176" t="s">
        <v>591</v>
      </c>
      <c r="F304" s="177" t="s">
        <v>592</v>
      </c>
      <c r="G304" s="178" t="s">
        <v>185</v>
      </c>
      <c r="H304" s="179">
        <v>3.6850000000000001</v>
      </c>
      <c r="I304" s="180"/>
      <c r="J304" s="181">
        <f>ROUND(I304*H304,2)</f>
        <v>0</v>
      </c>
      <c r="K304" s="177" t="s">
        <v>132</v>
      </c>
      <c r="L304" s="38"/>
      <c r="M304" s="182" t="s">
        <v>19</v>
      </c>
      <c r="N304" s="183" t="s">
        <v>41</v>
      </c>
      <c r="O304" s="63"/>
      <c r="P304" s="184">
        <f>O304*H304</f>
        <v>0</v>
      </c>
      <c r="Q304" s="184">
        <v>0</v>
      </c>
      <c r="R304" s="184">
        <f>Q304*H304</f>
        <v>0</v>
      </c>
      <c r="S304" s="184">
        <v>5.5E-2</v>
      </c>
      <c r="T304" s="185">
        <f>S304*H304</f>
        <v>0.20267499999999999</v>
      </c>
      <c r="AR304" s="186" t="s">
        <v>133</v>
      </c>
      <c r="AT304" s="186" t="s">
        <v>128</v>
      </c>
      <c r="AU304" s="186" t="s">
        <v>77</v>
      </c>
      <c r="AY304" s="17" t="s">
        <v>126</v>
      </c>
      <c r="BE304" s="187">
        <f>IF(N304="základní",J304,0)</f>
        <v>0</v>
      </c>
      <c r="BF304" s="187">
        <f>IF(N304="snížená",J304,0)</f>
        <v>0</v>
      </c>
      <c r="BG304" s="187">
        <f>IF(N304="zákl. přenesená",J304,0)</f>
        <v>0</v>
      </c>
      <c r="BH304" s="187">
        <f>IF(N304="sníž. přenesená",J304,0)</f>
        <v>0</v>
      </c>
      <c r="BI304" s="187">
        <f>IF(N304="nulová",J304,0)</f>
        <v>0</v>
      </c>
      <c r="BJ304" s="17" t="s">
        <v>75</v>
      </c>
      <c r="BK304" s="187">
        <f>ROUND(I304*H304,2)</f>
        <v>0</v>
      </c>
      <c r="BL304" s="17" t="s">
        <v>133</v>
      </c>
      <c r="BM304" s="186" t="s">
        <v>593</v>
      </c>
    </row>
    <row r="305" spans="2:65" s="13" customFormat="1" ht="11.25">
      <c r="B305" s="199"/>
      <c r="C305" s="200"/>
      <c r="D305" s="190" t="s">
        <v>135</v>
      </c>
      <c r="E305" s="201" t="s">
        <v>19</v>
      </c>
      <c r="F305" s="202" t="s">
        <v>594</v>
      </c>
      <c r="G305" s="200"/>
      <c r="H305" s="203">
        <v>3.6850000000000001</v>
      </c>
      <c r="I305" s="204"/>
      <c r="J305" s="200"/>
      <c r="K305" s="200"/>
      <c r="L305" s="205"/>
      <c r="M305" s="206"/>
      <c r="N305" s="207"/>
      <c r="O305" s="207"/>
      <c r="P305" s="207"/>
      <c r="Q305" s="207"/>
      <c r="R305" s="207"/>
      <c r="S305" s="207"/>
      <c r="T305" s="208"/>
      <c r="AT305" s="209" t="s">
        <v>135</v>
      </c>
      <c r="AU305" s="209" t="s">
        <v>77</v>
      </c>
      <c r="AV305" s="13" t="s">
        <v>77</v>
      </c>
      <c r="AW305" s="13" t="s">
        <v>32</v>
      </c>
      <c r="AX305" s="13" t="s">
        <v>75</v>
      </c>
      <c r="AY305" s="209" t="s">
        <v>126</v>
      </c>
    </row>
    <row r="306" spans="2:65" s="1" customFormat="1" ht="36" customHeight="1">
      <c r="B306" s="34"/>
      <c r="C306" s="175" t="s">
        <v>595</v>
      </c>
      <c r="D306" s="175" t="s">
        <v>128</v>
      </c>
      <c r="E306" s="176" t="s">
        <v>596</v>
      </c>
      <c r="F306" s="177" t="s">
        <v>597</v>
      </c>
      <c r="G306" s="178" t="s">
        <v>185</v>
      </c>
      <c r="H306" s="179">
        <v>1.8</v>
      </c>
      <c r="I306" s="180"/>
      <c r="J306" s="181">
        <f>ROUND(I306*H306,2)</f>
        <v>0</v>
      </c>
      <c r="K306" s="177" t="s">
        <v>132</v>
      </c>
      <c r="L306" s="38"/>
      <c r="M306" s="182" t="s">
        <v>19</v>
      </c>
      <c r="N306" s="183" t="s">
        <v>41</v>
      </c>
      <c r="O306" s="63"/>
      <c r="P306" s="184">
        <f>O306*H306</f>
        <v>0</v>
      </c>
      <c r="Q306" s="184">
        <v>0</v>
      </c>
      <c r="R306" s="184">
        <f>Q306*H306</f>
        <v>0</v>
      </c>
      <c r="S306" s="184">
        <v>7.4999999999999997E-2</v>
      </c>
      <c r="T306" s="185">
        <f>S306*H306</f>
        <v>0.13500000000000001</v>
      </c>
      <c r="AR306" s="186" t="s">
        <v>133</v>
      </c>
      <c r="AT306" s="186" t="s">
        <v>128</v>
      </c>
      <c r="AU306" s="186" t="s">
        <v>77</v>
      </c>
      <c r="AY306" s="17" t="s">
        <v>126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7" t="s">
        <v>75</v>
      </c>
      <c r="BK306" s="187">
        <f>ROUND(I306*H306,2)</f>
        <v>0</v>
      </c>
      <c r="BL306" s="17" t="s">
        <v>133</v>
      </c>
      <c r="BM306" s="186" t="s">
        <v>598</v>
      </c>
    </row>
    <row r="307" spans="2:65" s="12" customFormat="1" ht="11.25">
      <c r="B307" s="188"/>
      <c r="C307" s="189"/>
      <c r="D307" s="190" t="s">
        <v>135</v>
      </c>
      <c r="E307" s="191" t="s">
        <v>19</v>
      </c>
      <c r="F307" s="192" t="s">
        <v>194</v>
      </c>
      <c r="G307" s="189"/>
      <c r="H307" s="191" t="s">
        <v>19</v>
      </c>
      <c r="I307" s="193"/>
      <c r="J307" s="189"/>
      <c r="K307" s="189"/>
      <c r="L307" s="194"/>
      <c r="M307" s="195"/>
      <c r="N307" s="196"/>
      <c r="O307" s="196"/>
      <c r="P307" s="196"/>
      <c r="Q307" s="196"/>
      <c r="R307" s="196"/>
      <c r="S307" s="196"/>
      <c r="T307" s="197"/>
      <c r="AT307" s="198" t="s">
        <v>135</v>
      </c>
      <c r="AU307" s="198" t="s">
        <v>77</v>
      </c>
      <c r="AV307" s="12" t="s">
        <v>75</v>
      </c>
      <c r="AW307" s="12" t="s">
        <v>32</v>
      </c>
      <c r="AX307" s="12" t="s">
        <v>70</v>
      </c>
      <c r="AY307" s="198" t="s">
        <v>126</v>
      </c>
    </row>
    <row r="308" spans="2:65" s="13" customFormat="1" ht="11.25">
      <c r="B308" s="199"/>
      <c r="C308" s="200"/>
      <c r="D308" s="190" t="s">
        <v>135</v>
      </c>
      <c r="E308" s="201" t="s">
        <v>19</v>
      </c>
      <c r="F308" s="202" t="s">
        <v>599</v>
      </c>
      <c r="G308" s="200"/>
      <c r="H308" s="203">
        <v>1.8</v>
      </c>
      <c r="I308" s="204"/>
      <c r="J308" s="200"/>
      <c r="K308" s="200"/>
      <c r="L308" s="205"/>
      <c r="M308" s="206"/>
      <c r="N308" s="207"/>
      <c r="O308" s="207"/>
      <c r="P308" s="207"/>
      <c r="Q308" s="207"/>
      <c r="R308" s="207"/>
      <c r="S308" s="207"/>
      <c r="T308" s="208"/>
      <c r="AT308" s="209" t="s">
        <v>135</v>
      </c>
      <c r="AU308" s="209" t="s">
        <v>77</v>
      </c>
      <c r="AV308" s="13" t="s">
        <v>77</v>
      </c>
      <c r="AW308" s="13" t="s">
        <v>32</v>
      </c>
      <c r="AX308" s="13" t="s">
        <v>75</v>
      </c>
      <c r="AY308" s="209" t="s">
        <v>126</v>
      </c>
    </row>
    <row r="309" spans="2:65" s="1" customFormat="1" ht="36" customHeight="1">
      <c r="B309" s="34"/>
      <c r="C309" s="175" t="s">
        <v>600</v>
      </c>
      <c r="D309" s="175" t="s">
        <v>128</v>
      </c>
      <c r="E309" s="176" t="s">
        <v>601</v>
      </c>
      <c r="F309" s="177" t="s">
        <v>602</v>
      </c>
      <c r="G309" s="178" t="s">
        <v>185</v>
      </c>
      <c r="H309" s="179">
        <v>6.12</v>
      </c>
      <c r="I309" s="180"/>
      <c r="J309" s="181">
        <f>ROUND(I309*H309,2)</f>
        <v>0</v>
      </c>
      <c r="K309" s="177" t="s">
        <v>132</v>
      </c>
      <c r="L309" s="38"/>
      <c r="M309" s="182" t="s">
        <v>19</v>
      </c>
      <c r="N309" s="183" t="s">
        <v>41</v>
      </c>
      <c r="O309" s="63"/>
      <c r="P309" s="184">
        <f>O309*H309</f>
        <v>0</v>
      </c>
      <c r="Q309" s="184">
        <v>0</v>
      </c>
      <c r="R309" s="184">
        <f>Q309*H309</f>
        <v>0</v>
      </c>
      <c r="S309" s="184">
        <v>6.2E-2</v>
      </c>
      <c r="T309" s="185">
        <f>S309*H309</f>
        <v>0.37944</v>
      </c>
      <c r="AR309" s="186" t="s">
        <v>133</v>
      </c>
      <c r="AT309" s="186" t="s">
        <v>128</v>
      </c>
      <c r="AU309" s="186" t="s">
        <v>77</v>
      </c>
      <c r="AY309" s="17" t="s">
        <v>126</v>
      </c>
      <c r="BE309" s="187">
        <f>IF(N309="základní",J309,0)</f>
        <v>0</v>
      </c>
      <c r="BF309" s="187">
        <f>IF(N309="snížená",J309,0)</f>
        <v>0</v>
      </c>
      <c r="BG309" s="187">
        <f>IF(N309="zákl. přenesená",J309,0)</f>
        <v>0</v>
      </c>
      <c r="BH309" s="187">
        <f>IF(N309="sníž. přenesená",J309,0)</f>
        <v>0</v>
      </c>
      <c r="BI309" s="187">
        <f>IF(N309="nulová",J309,0)</f>
        <v>0</v>
      </c>
      <c r="BJ309" s="17" t="s">
        <v>75</v>
      </c>
      <c r="BK309" s="187">
        <f>ROUND(I309*H309,2)</f>
        <v>0</v>
      </c>
      <c r="BL309" s="17" t="s">
        <v>133</v>
      </c>
      <c r="BM309" s="186" t="s">
        <v>603</v>
      </c>
    </row>
    <row r="310" spans="2:65" s="12" customFormat="1" ht="11.25">
      <c r="B310" s="188"/>
      <c r="C310" s="189"/>
      <c r="D310" s="190" t="s">
        <v>135</v>
      </c>
      <c r="E310" s="191" t="s">
        <v>19</v>
      </c>
      <c r="F310" s="192" t="s">
        <v>200</v>
      </c>
      <c r="G310" s="189"/>
      <c r="H310" s="191" t="s">
        <v>19</v>
      </c>
      <c r="I310" s="193"/>
      <c r="J310" s="189"/>
      <c r="K310" s="189"/>
      <c r="L310" s="194"/>
      <c r="M310" s="195"/>
      <c r="N310" s="196"/>
      <c r="O310" s="196"/>
      <c r="P310" s="196"/>
      <c r="Q310" s="196"/>
      <c r="R310" s="196"/>
      <c r="S310" s="196"/>
      <c r="T310" s="197"/>
      <c r="AT310" s="198" t="s">
        <v>135</v>
      </c>
      <c r="AU310" s="198" t="s">
        <v>77</v>
      </c>
      <c r="AV310" s="12" t="s">
        <v>75</v>
      </c>
      <c r="AW310" s="12" t="s">
        <v>32</v>
      </c>
      <c r="AX310" s="12" t="s">
        <v>70</v>
      </c>
      <c r="AY310" s="198" t="s">
        <v>126</v>
      </c>
    </row>
    <row r="311" spans="2:65" s="13" customFormat="1" ht="11.25">
      <c r="B311" s="199"/>
      <c r="C311" s="200"/>
      <c r="D311" s="190" t="s">
        <v>135</v>
      </c>
      <c r="E311" s="201" t="s">
        <v>19</v>
      </c>
      <c r="F311" s="202" t="s">
        <v>604</v>
      </c>
      <c r="G311" s="200"/>
      <c r="H311" s="203">
        <v>6.12</v>
      </c>
      <c r="I311" s="204"/>
      <c r="J311" s="200"/>
      <c r="K311" s="200"/>
      <c r="L311" s="205"/>
      <c r="M311" s="206"/>
      <c r="N311" s="207"/>
      <c r="O311" s="207"/>
      <c r="P311" s="207"/>
      <c r="Q311" s="207"/>
      <c r="R311" s="207"/>
      <c r="S311" s="207"/>
      <c r="T311" s="208"/>
      <c r="AT311" s="209" t="s">
        <v>135</v>
      </c>
      <c r="AU311" s="209" t="s">
        <v>77</v>
      </c>
      <c r="AV311" s="13" t="s">
        <v>77</v>
      </c>
      <c r="AW311" s="13" t="s">
        <v>32</v>
      </c>
      <c r="AX311" s="13" t="s">
        <v>75</v>
      </c>
      <c r="AY311" s="209" t="s">
        <v>126</v>
      </c>
    </row>
    <row r="312" spans="2:65" s="1" customFormat="1" ht="36" customHeight="1">
      <c r="B312" s="34"/>
      <c r="C312" s="175" t="s">
        <v>605</v>
      </c>
      <c r="D312" s="175" t="s">
        <v>128</v>
      </c>
      <c r="E312" s="176" t="s">
        <v>606</v>
      </c>
      <c r="F312" s="177" t="s">
        <v>607</v>
      </c>
      <c r="G312" s="178" t="s">
        <v>185</v>
      </c>
      <c r="H312" s="179">
        <v>4</v>
      </c>
      <c r="I312" s="180"/>
      <c r="J312" s="181">
        <f>ROUND(I312*H312,2)</f>
        <v>0</v>
      </c>
      <c r="K312" s="177" t="s">
        <v>132</v>
      </c>
      <c r="L312" s="38"/>
      <c r="M312" s="182" t="s">
        <v>19</v>
      </c>
      <c r="N312" s="183" t="s">
        <v>41</v>
      </c>
      <c r="O312" s="63"/>
      <c r="P312" s="184">
        <f>O312*H312</f>
        <v>0</v>
      </c>
      <c r="Q312" s="184">
        <v>0</v>
      </c>
      <c r="R312" s="184">
        <f>Q312*H312</f>
        <v>0</v>
      </c>
      <c r="S312" s="184">
        <v>7.5999999999999998E-2</v>
      </c>
      <c r="T312" s="185">
        <f>S312*H312</f>
        <v>0.30399999999999999</v>
      </c>
      <c r="AR312" s="186" t="s">
        <v>133</v>
      </c>
      <c r="AT312" s="186" t="s">
        <v>128</v>
      </c>
      <c r="AU312" s="186" t="s">
        <v>77</v>
      </c>
      <c r="AY312" s="17" t="s">
        <v>126</v>
      </c>
      <c r="BE312" s="187">
        <f>IF(N312="základní",J312,0)</f>
        <v>0</v>
      </c>
      <c r="BF312" s="187">
        <f>IF(N312="snížená",J312,0)</f>
        <v>0</v>
      </c>
      <c r="BG312" s="187">
        <f>IF(N312="zákl. přenesená",J312,0)</f>
        <v>0</v>
      </c>
      <c r="BH312" s="187">
        <f>IF(N312="sníž. přenesená",J312,0)</f>
        <v>0</v>
      </c>
      <c r="BI312" s="187">
        <f>IF(N312="nulová",J312,0)</f>
        <v>0</v>
      </c>
      <c r="BJ312" s="17" t="s">
        <v>75</v>
      </c>
      <c r="BK312" s="187">
        <f>ROUND(I312*H312,2)</f>
        <v>0</v>
      </c>
      <c r="BL312" s="17" t="s">
        <v>133</v>
      </c>
      <c r="BM312" s="186" t="s">
        <v>608</v>
      </c>
    </row>
    <row r="313" spans="2:65" s="13" customFormat="1" ht="11.25">
      <c r="B313" s="199"/>
      <c r="C313" s="200"/>
      <c r="D313" s="190" t="s">
        <v>135</v>
      </c>
      <c r="E313" s="201" t="s">
        <v>19</v>
      </c>
      <c r="F313" s="202" t="s">
        <v>609</v>
      </c>
      <c r="G313" s="200"/>
      <c r="H313" s="203">
        <v>4</v>
      </c>
      <c r="I313" s="204"/>
      <c r="J313" s="200"/>
      <c r="K313" s="200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135</v>
      </c>
      <c r="AU313" s="209" t="s">
        <v>77</v>
      </c>
      <c r="AV313" s="13" t="s">
        <v>77</v>
      </c>
      <c r="AW313" s="13" t="s">
        <v>32</v>
      </c>
      <c r="AX313" s="13" t="s">
        <v>75</v>
      </c>
      <c r="AY313" s="209" t="s">
        <v>126</v>
      </c>
    </row>
    <row r="314" spans="2:65" s="1" customFormat="1" ht="36" customHeight="1">
      <c r="B314" s="34"/>
      <c r="C314" s="175" t="s">
        <v>610</v>
      </c>
      <c r="D314" s="175" t="s">
        <v>128</v>
      </c>
      <c r="E314" s="176" t="s">
        <v>611</v>
      </c>
      <c r="F314" s="177" t="s">
        <v>612</v>
      </c>
      <c r="G314" s="178" t="s">
        <v>185</v>
      </c>
      <c r="H314" s="179">
        <v>3</v>
      </c>
      <c r="I314" s="180"/>
      <c r="J314" s="181">
        <f>ROUND(I314*H314,2)</f>
        <v>0</v>
      </c>
      <c r="K314" s="177" t="s">
        <v>132</v>
      </c>
      <c r="L314" s="38"/>
      <c r="M314" s="182" t="s">
        <v>19</v>
      </c>
      <c r="N314" s="183" t="s">
        <v>41</v>
      </c>
      <c r="O314" s="63"/>
      <c r="P314" s="184">
        <f>O314*H314</f>
        <v>0</v>
      </c>
      <c r="Q314" s="184">
        <v>0</v>
      </c>
      <c r="R314" s="184">
        <f>Q314*H314</f>
        <v>0</v>
      </c>
      <c r="S314" s="184">
        <v>6.3E-2</v>
      </c>
      <c r="T314" s="185">
        <f>S314*H314</f>
        <v>0.189</v>
      </c>
      <c r="AR314" s="186" t="s">
        <v>133</v>
      </c>
      <c r="AT314" s="186" t="s">
        <v>128</v>
      </c>
      <c r="AU314" s="186" t="s">
        <v>77</v>
      </c>
      <c r="AY314" s="17" t="s">
        <v>126</v>
      </c>
      <c r="BE314" s="187">
        <f>IF(N314="základní",J314,0)</f>
        <v>0</v>
      </c>
      <c r="BF314" s="187">
        <f>IF(N314="snížená",J314,0)</f>
        <v>0</v>
      </c>
      <c r="BG314" s="187">
        <f>IF(N314="zákl. přenesená",J314,0)</f>
        <v>0</v>
      </c>
      <c r="BH314" s="187">
        <f>IF(N314="sníž. přenesená",J314,0)</f>
        <v>0</v>
      </c>
      <c r="BI314" s="187">
        <f>IF(N314="nulová",J314,0)</f>
        <v>0</v>
      </c>
      <c r="BJ314" s="17" t="s">
        <v>75</v>
      </c>
      <c r="BK314" s="187">
        <f>ROUND(I314*H314,2)</f>
        <v>0</v>
      </c>
      <c r="BL314" s="17" t="s">
        <v>133</v>
      </c>
      <c r="BM314" s="186" t="s">
        <v>613</v>
      </c>
    </row>
    <row r="315" spans="2:65" s="13" customFormat="1" ht="11.25">
      <c r="B315" s="199"/>
      <c r="C315" s="200"/>
      <c r="D315" s="190" t="s">
        <v>135</v>
      </c>
      <c r="E315" s="201" t="s">
        <v>19</v>
      </c>
      <c r="F315" s="202" t="s">
        <v>614</v>
      </c>
      <c r="G315" s="200"/>
      <c r="H315" s="203">
        <v>3</v>
      </c>
      <c r="I315" s="204"/>
      <c r="J315" s="200"/>
      <c r="K315" s="200"/>
      <c r="L315" s="205"/>
      <c r="M315" s="206"/>
      <c r="N315" s="207"/>
      <c r="O315" s="207"/>
      <c r="P315" s="207"/>
      <c r="Q315" s="207"/>
      <c r="R315" s="207"/>
      <c r="S315" s="207"/>
      <c r="T315" s="208"/>
      <c r="AT315" s="209" t="s">
        <v>135</v>
      </c>
      <c r="AU315" s="209" t="s">
        <v>77</v>
      </c>
      <c r="AV315" s="13" t="s">
        <v>77</v>
      </c>
      <c r="AW315" s="13" t="s">
        <v>32</v>
      </c>
      <c r="AX315" s="13" t="s">
        <v>75</v>
      </c>
      <c r="AY315" s="209" t="s">
        <v>126</v>
      </c>
    </row>
    <row r="316" spans="2:65" s="1" customFormat="1" ht="48" customHeight="1">
      <c r="B316" s="34"/>
      <c r="C316" s="175" t="s">
        <v>615</v>
      </c>
      <c r="D316" s="175" t="s">
        <v>128</v>
      </c>
      <c r="E316" s="176" t="s">
        <v>616</v>
      </c>
      <c r="F316" s="177" t="s">
        <v>617</v>
      </c>
      <c r="G316" s="178" t="s">
        <v>131</v>
      </c>
      <c r="H316" s="179">
        <v>0.47899999999999998</v>
      </c>
      <c r="I316" s="180"/>
      <c r="J316" s="181">
        <f>ROUND(I316*H316,2)</f>
        <v>0</v>
      </c>
      <c r="K316" s="177" t="s">
        <v>132</v>
      </c>
      <c r="L316" s="38"/>
      <c r="M316" s="182" t="s">
        <v>19</v>
      </c>
      <c r="N316" s="183" t="s">
        <v>41</v>
      </c>
      <c r="O316" s="63"/>
      <c r="P316" s="184">
        <f>O316*H316</f>
        <v>0</v>
      </c>
      <c r="Q316" s="184">
        <v>0</v>
      </c>
      <c r="R316" s="184">
        <f>Q316*H316</f>
        <v>0</v>
      </c>
      <c r="S316" s="184">
        <v>1.8</v>
      </c>
      <c r="T316" s="185">
        <f>S316*H316</f>
        <v>0.86219999999999997</v>
      </c>
      <c r="AR316" s="186" t="s">
        <v>133</v>
      </c>
      <c r="AT316" s="186" t="s">
        <v>128</v>
      </c>
      <c r="AU316" s="186" t="s">
        <v>77</v>
      </c>
      <c r="AY316" s="17" t="s">
        <v>126</v>
      </c>
      <c r="BE316" s="187">
        <f>IF(N316="základní",J316,0)</f>
        <v>0</v>
      </c>
      <c r="BF316" s="187">
        <f>IF(N316="snížená",J316,0)</f>
        <v>0</v>
      </c>
      <c r="BG316" s="187">
        <f>IF(N316="zákl. přenesená",J316,0)</f>
        <v>0</v>
      </c>
      <c r="BH316" s="187">
        <f>IF(N316="sníž. přenesená",J316,0)</f>
        <v>0</v>
      </c>
      <c r="BI316" s="187">
        <f>IF(N316="nulová",J316,0)</f>
        <v>0</v>
      </c>
      <c r="BJ316" s="17" t="s">
        <v>75</v>
      </c>
      <c r="BK316" s="187">
        <f>ROUND(I316*H316,2)</f>
        <v>0</v>
      </c>
      <c r="BL316" s="17" t="s">
        <v>133</v>
      </c>
      <c r="BM316" s="186" t="s">
        <v>618</v>
      </c>
    </row>
    <row r="317" spans="2:65" s="12" customFormat="1" ht="11.25">
      <c r="B317" s="188"/>
      <c r="C317" s="189"/>
      <c r="D317" s="190" t="s">
        <v>135</v>
      </c>
      <c r="E317" s="191" t="s">
        <v>19</v>
      </c>
      <c r="F317" s="192" t="s">
        <v>619</v>
      </c>
      <c r="G317" s="189"/>
      <c r="H317" s="191" t="s">
        <v>19</v>
      </c>
      <c r="I317" s="193"/>
      <c r="J317" s="189"/>
      <c r="K317" s="189"/>
      <c r="L317" s="194"/>
      <c r="M317" s="195"/>
      <c r="N317" s="196"/>
      <c r="O317" s="196"/>
      <c r="P317" s="196"/>
      <c r="Q317" s="196"/>
      <c r="R317" s="196"/>
      <c r="S317" s="196"/>
      <c r="T317" s="197"/>
      <c r="AT317" s="198" t="s">
        <v>135</v>
      </c>
      <c r="AU317" s="198" t="s">
        <v>77</v>
      </c>
      <c r="AV317" s="12" t="s">
        <v>75</v>
      </c>
      <c r="AW317" s="12" t="s">
        <v>32</v>
      </c>
      <c r="AX317" s="12" t="s">
        <v>70</v>
      </c>
      <c r="AY317" s="198" t="s">
        <v>126</v>
      </c>
    </row>
    <row r="318" spans="2:65" s="13" customFormat="1" ht="11.25">
      <c r="B318" s="199"/>
      <c r="C318" s="200"/>
      <c r="D318" s="190" t="s">
        <v>135</v>
      </c>
      <c r="E318" s="201" t="s">
        <v>19</v>
      </c>
      <c r="F318" s="202" t="s">
        <v>620</v>
      </c>
      <c r="G318" s="200"/>
      <c r="H318" s="203">
        <v>0.47899999999999998</v>
      </c>
      <c r="I318" s="204"/>
      <c r="J318" s="200"/>
      <c r="K318" s="200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135</v>
      </c>
      <c r="AU318" s="209" t="s">
        <v>77</v>
      </c>
      <c r="AV318" s="13" t="s">
        <v>77</v>
      </c>
      <c r="AW318" s="13" t="s">
        <v>32</v>
      </c>
      <c r="AX318" s="13" t="s">
        <v>75</v>
      </c>
      <c r="AY318" s="209" t="s">
        <v>126</v>
      </c>
    </row>
    <row r="319" spans="2:65" s="1" customFormat="1" ht="48" customHeight="1">
      <c r="B319" s="34"/>
      <c r="C319" s="175" t="s">
        <v>621</v>
      </c>
      <c r="D319" s="175" t="s">
        <v>128</v>
      </c>
      <c r="E319" s="176" t="s">
        <v>622</v>
      </c>
      <c r="F319" s="177" t="s">
        <v>623</v>
      </c>
      <c r="G319" s="178" t="s">
        <v>131</v>
      </c>
      <c r="H319" s="179">
        <v>1.764</v>
      </c>
      <c r="I319" s="180"/>
      <c r="J319" s="181">
        <f>ROUND(I319*H319,2)</f>
        <v>0</v>
      </c>
      <c r="K319" s="177" t="s">
        <v>132</v>
      </c>
      <c r="L319" s="38"/>
      <c r="M319" s="182" t="s">
        <v>19</v>
      </c>
      <c r="N319" s="183" t="s">
        <v>41</v>
      </c>
      <c r="O319" s="63"/>
      <c r="P319" s="184">
        <f>O319*H319</f>
        <v>0</v>
      </c>
      <c r="Q319" s="184">
        <v>0</v>
      </c>
      <c r="R319" s="184">
        <f>Q319*H319</f>
        <v>0</v>
      </c>
      <c r="S319" s="184">
        <v>1.8</v>
      </c>
      <c r="T319" s="185">
        <f>S319*H319</f>
        <v>3.1752000000000002</v>
      </c>
      <c r="AR319" s="186" t="s">
        <v>133</v>
      </c>
      <c r="AT319" s="186" t="s">
        <v>128</v>
      </c>
      <c r="AU319" s="186" t="s">
        <v>77</v>
      </c>
      <c r="AY319" s="17" t="s">
        <v>126</v>
      </c>
      <c r="BE319" s="187">
        <f>IF(N319="základní",J319,0)</f>
        <v>0</v>
      </c>
      <c r="BF319" s="187">
        <f>IF(N319="snížená",J319,0)</f>
        <v>0</v>
      </c>
      <c r="BG319" s="187">
        <f>IF(N319="zákl. přenesená",J319,0)</f>
        <v>0</v>
      </c>
      <c r="BH319" s="187">
        <f>IF(N319="sníž. přenesená",J319,0)</f>
        <v>0</v>
      </c>
      <c r="BI319" s="187">
        <f>IF(N319="nulová",J319,0)</f>
        <v>0</v>
      </c>
      <c r="BJ319" s="17" t="s">
        <v>75</v>
      </c>
      <c r="BK319" s="187">
        <f>ROUND(I319*H319,2)</f>
        <v>0</v>
      </c>
      <c r="BL319" s="17" t="s">
        <v>133</v>
      </c>
      <c r="BM319" s="186" t="s">
        <v>624</v>
      </c>
    </row>
    <row r="320" spans="2:65" s="12" customFormat="1" ht="11.25">
      <c r="B320" s="188"/>
      <c r="C320" s="189"/>
      <c r="D320" s="190" t="s">
        <v>135</v>
      </c>
      <c r="E320" s="191" t="s">
        <v>19</v>
      </c>
      <c r="F320" s="192" t="s">
        <v>619</v>
      </c>
      <c r="G320" s="189"/>
      <c r="H320" s="191" t="s">
        <v>19</v>
      </c>
      <c r="I320" s="193"/>
      <c r="J320" s="189"/>
      <c r="K320" s="189"/>
      <c r="L320" s="194"/>
      <c r="M320" s="195"/>
      <c r="N320" s="196"/>
      <c r="O320" s="196"/>
      <c r="P320" s="196"/>
      <c r="Q320" s="196"/>
      <c r="R320" s="196"/>
      <c r="S320" s="196"/>
      <c r="T320" s="197"/>
      <c r="AT320" s="198" t="s">
        <v>135</v>
      </c>
      <c r="AU320" s="198" t="s">
        <v>77</v>
      </c>
      <c r="AV320" s="12" t="s">
        <v>75</v>
      </c>
      <c r="AW320" s="12" t="s">
        <v>32</v>
      </c>
      <c r="AX320" s="12" t="s">
        <v>70</v>
      </c>
      <c r="AY320" s="198" t="s">
        <v>126</v>
      </c>
    </row>
    <row r="321" spans="2:65" s="13" customFormat="1" ht="11.25">
      <c r="B321" s="199"/>
      <c r="C321" s="200"/>
      <c r="D321" s="190" t="s">
        <v>135</v>
      </c>
      <c r="E321" s="201" t="s">
        <v>19</v>
      </c>
      <c r="F321" s="202" t="s">
        <v>625</v>
      </c>
      <c r="G321" s="200"/>
      <c r="H321" s="203">
        <v>1.764</v>
      </c>
      <c r="I321" s="204"/>
      <c r="J321" s="200"/>
      <c r="K321" s="200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135</v>
      </c>
      <c r="AU321" s="209" t="s">
        <v>77</v>
      </c>
      <c r="AV321" s="13" t="s">
        <v>77</v>
      </c>
      <c r="AW321" s="13" t="s">
        <v>32</v>
      </c>
      <c r="AX321" s="13" t="s">
        <v>75</v>
      </c>
      <c r="AY321" s="209" t="s">
        <v>126</v>
      </c>
    </row>
    <row r="322" spans="2:65" s="1" customFormat="1" ht="36" customHeight="1">
      <c r="B322" s="34"/>
      <c r="C322" s="175" t="s">
        <v>626</v>
      </c>
      <c r="D322" s="175" t="s">
        <v>128</v>
      </c>
      <c r="E322" s="176" t="s">
        <v>627</v>
      </c>
      <c r="F322" s="177" t="s">
        <v>628</v>
      </c>
      <c r="G322" s="178" t="s">
        <v>205</v>
      </c>
      <c r="H322" s="179">
        <v>4</v>
      </c>
      <c r="I322" s="180"/>
      <c r="J322" s="181">
        <f>ROUND(I322*H322,2)</f>
        <v>0</v>
      </c>
      <c r="K322" s="177" t="s">
        <v>132</v>
      </c>
      <c r="L322" s="38"/>
      <c r="M322" s="182" t="s">
        <v>19</v>
      </c>
      <c r="N322" s="183" t="s">
        <v>41</v>
      </c>
      <c r="O322" s="63"/>
      <c r="P322" s="184">
        <f>O322*H322</f>
        <v>0</v>
      </c>
      <c r="Q322" s="184">
        <v>0</v>
      </c>
      <c r="R322" s="184">
        <f>Q322*H322</f>
        <v>0</v>
      </c>
      <c r="S322" s="184">
        <v>3.1E-2</v>
      </c>
      <c r="T322" s="185">
        <f>S322*H322</f>
        <v>0.124</v>
      </c>
      <c r="AR322" s="186" t="s">
        <v>133</v>
      </c>
      <c r="AT322" s="186" t="s">
        <v>128</v>
      </c>
      <c r="AU322" s="186" t="s">
        <v>77</v>
      </c>
      <c r="AY322" s="17" t="s">
        <v>126</v>
      </c>
      <c r="BE322" s="187">
        <f>IF(N322="základní",J322,0)</f>
        <v>0</v>
      </c>
      <c r="BF322" s="187">
        <f>IF(N322="snížená",J322,0)</f>
        <v>0</v>
      </c>
      <c r="BG322" s="187">
        <f>IF(N322="zákl. přenesená",J322,0)</f>
        <v>0</v>
      </c>
      <c r="BH322" s="187">
        <f>IF(N322="sníž. přenesená",J322,0)</f>
        <v>0</v>
      </c>
      <c r="BI322" s="187">
        <f>IF(N322="nulová",J322,0)</f>
        <v>0</v>
      </c>
      <c r="BJ322" s="17" t="s">
        <v>75</v>
      </c>
      <c r="BK322" s="187">
        <f>ROUND(I322*H322,2)</f>
        <v>0</v>
      </c>
      <c r="BL322" s="17" t="s">
        <v>133</v>
      </c>
      <c r="BM322" s="186" t="s">
        <v>629</v>
      </c>
    </row>
    <row r="323" spans="2:65" s="12" customFormat="1" ht="22.5">
      <c r="B323" s="188"/>
      <c r="C323" s="189"/>
      <c r="D323" s="190" t="s">
        <v>135</v>
      </c>
      <c r="E323" s="191" t="s">
        <v>19</v>
      </c>
      <c r="F323" s="192" t="s">
        <v>630</v>
      </c>
      <c r="G323" s="189"/>
      <c r="H323" s="191" t="s">
        <v>19</v>
      </c>
      <c r="I323" s="193"/>
      <c r="J323" s="189"/>
      <c r="K323" s="189"/>
      <c r="L323" s="194"/>
      <c r="M323" s="195"/>
      <c r="N323" s="196"/>
      <c r="O323" s="196"/>
      <c r="P323" s="196"/>
      <c r="Q323" s="196"/>
      <c r="R323" s="196"/>
      <c r="S323" s="196"/>
      <c r="T323" s="197"/>
      <c r="AT323" s="198" t="s">
        <v>135</v>
      </c>
      <c r="AU323" s="198" t="s">
        <v>77</v>
      </c>
      <c r="AV323" s="12" t="s">
        <v>75</v>
      </c>
      <c r="AW323" s="12" t="s">
        <v>32</v>
      </c>
      <c r="AX323" s="12" t="s">
        <v>70</v>
      </c>
      <c r="AY323" s="198" t="s">
        <v>126</v>
      </c>
    </row>
    <row r="324" spans="2:65" s="13" customFormat="1" ht="11.25">
      <c r="B324" s="199"/>
      <c r="C324" s="200"/>
      <c r="D324" s="190" t="s">
        <v>135</v>
      </c>
      <c r="E324" s="201" t="s">
        <v>19</v>
      </c>
      <c r="F324" s="202" t="s">
        <v>289</v>
      </c>
      <c r="G324" s="200"/>
      <c r="H324" s="203">
        <v>4</v>
      </c>
      <c r="I324" s="204"/>
      <c r="J324" s="200"/>
      <c r="K324" s="200"/>
      <c r="L324" s="205"/>
      <c r="M324" s="206"/>
      <c r="N324" s="207"/>
      <c r="O324" s="207"/>
      <c r="P324" s="207"/>
      <c r="Q324" s="207"/>
      <c r="R324" s="207"/>
      <c r="S324" s="207"/>
      <c r="T324" s="208"/>
      <c r="AT324" s="209" t="s">
        <v>135</v>
      </c>
      <c r="AU324" s="209" t="s">
        <v>77</v>
      </c>
      <c r="AV324" s="13" t="s">
        <v>77</v>
      </c>
      <c r="AW324" s="13" t="s">
        <v>32</v>
      </c>
      <c r="AX324" s="13" t="s">
        <v>75</v>
      </c>
      <c r="AY324" s="209" t="s">
        <v>126</v>
      </c>
    </row>
    <row r="325" spans="2:65" s="1" customFormat="1" ht="48" customHeight="1">
      <c r="B325" s="34"/>
      <c r="C325" s="175" t="s">
        <v>631</v>
      </c>
      <c r="D325" s="175" t="s">
        <v>128</v>
      </c>
      <c r="E325" s="176" t="s">
        <v>632</v>
      </c>
      <c r="F325" s="177" t="s">
        <v>633</v>
      </c>
      <c r="G325" s="178" t="s">
        <v>225</v>
      </c>
      <c r="H325" s="179">
        <v>18.7</v>
      </c>
      <c r="I325" s="180"/>
      <c r="J325" s="181">
        <f>ROUND(I325*H325,2)</f>
        <v>0</v>
      </c>
      <c r="K325" s="177" t="s">
        <v>132</v>
      </c>
      <c r="L325" s="38"/>
      <c r="M325" s="182" t="s">
        <v>19</v>
      </c>
      <c r="N325" s="183" t="s">
        <v>41</v>
      </c>
      <c r="O325" s="63"/>
      <c r="P325" s="184">
        <f>O325*H325</f>
        <v>0</v>
      </c>
      <c r="Q325" s="184">
        <v>0</v>
      </c>
      <c r="R325" s="184">
        <f>Q325*H325</f>
        <v>0</v>
      </c>
      <c r="S325" s="184">
        <v>4.2000000000000003E-2</v>
      </c>
      <c r="T325" s="185">
        <f>S325*H325</f>
        <v>0.78539999999999999</v>
      </c>
      <c r="AR325" s="186" t="s">
        <v>133</v>
      </c>
      <c r="AT325" s="186" t="s">
        <v>128</v>
      </c>
      <c r="AU325" s="186" t="s">
        <v>77</v>
      </c>
      <c r="AY325" s="17" t="s">
        <v>126</v>
      </c>
      <c r="BE325" s="187">
        <f>IF(N325="základní",J325,0)</f>
        <v>0</v>
      </c>
      <c r="BF325" s="187">
        <f>IF(N325="snížená",J325,0)</f>
        <v>0</v>
      </c>
      <c r="BG325" s="187">
        <f>IF(N325="zákl. přenesená",J325,0)</f>
        <v>0</v>
      </c>
      <c r="BH325" s="187">
        <f>IF(N325="sníž. přenesená",J325,0)</f>
        <v>0</v>
      </c>
      <c r="BI325" s="187">
        <f>IF(N325="nulová",J325,0)</f>
        <v>0</v>
      </c>
      <c r="BJ325" s="17" t="s">
        <v>75</v>
      </c>
      <c r="BK325" s="187">
        <f>ROUND(I325*H325,2)</f>
        <v>0</v>
      </c>
      <c r="BL325" s="17" t="s">
        <v>133</v>
      </c>
      <c r="BM325" s="186" t="s">
        <v>634</v>
      </c>
    </row>
    <row r="326" spans="2:65" s="12" customFormat="1" ht="11.25">
      <c r="B326" s="188"/>
      <c r="C326" s="189"/>
      <c r="D326" s="190" t="s">
        <v>135</v>
      </c>
      <c r="E326" s="191" t="s">
        <v>19</v>
      </c>
      <c r="F326" s="192" t="s">
        <v>635</v>
      </c>
      <c r="G326" s="189"/>
      <c r="H326" s="191" t="s">
        <v>19</v>
      </c>
      <c r="I326" s="193"/>
      <c r="J326" s="189"/>
      <c r="K326" s="189"/>
      <c r="L326" s="194"/>
      <c r="M326" s="195"/>
      <c r="N326" s="196"/>
      <c r="O326" s="196"/>
      <c r="P326" s="196"/>
      <c r="Q326" s="196"/>
      <c r="R326" s="196"/>
      <c r="S326" s="196"/>
      <c r="T326" s="197"/>
      <c r="AT326" s="198" t="s">
        <v>135</v>
      </c>
      <c r="AU326" s="198" t="s">
        <v>77</v>
      </c>
      <c r="AV326" s="12" t="s">
        <v>75</v>
      </c>
      <c r="AW326" s="12" t="s">
        <v>32</v>
      </c>
      <c r="AX326" s="12" t="s">
        <v>70</v>
      </c>
      <c r="AY326" s="198" t="s">
        <v>126</v>
      </c>
    </row>
    <row r="327" spans="2:65" s="13" customFormat="1" ht="11.25">
      <c r="B327" s="199"/>
      <c r="C327" s="200"/>
      <c r="D327" s="190" t="s">
        <v>135</v>
      </c>
      <c r="E327" s="201" t="s">
        <v>19</v>
      </c>
      <c r="F327" s="202" t="s">
        <v>636</v>
      </c>
      <c r="G327" s="200"/>
      <c r="H327" s="203">
        <v>1.8</v>
      </c>
      <c r="I327" s="204"/>
      <c r="J327" s="200"/>
      <c r="K327" s="200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135</v>
      </c>
      <c r="AU327" s="209" t="s">
        <v>77</v>
      </c>
      <c r="AV327" s="13" t="s">
        <v>77</v>
      </c>
      <c r="AW327" s="13" t="s">
        <v>32</v>
      </c>
      <c r="AX327" s="13" t="s">
        <v>70</v>
      </c>
      <c r="AY327" s="209" t="s">
        <v>126</v>
      </c>
    </row>
    <row r="328" spans="2:65" s="12" customFormat="1" ht="11.25">
      <c r="B328" s="188"/>
      <c r="C328" s="189"/>
      <c r="D328" s="190" t="s">
        <v>135</v>
      </c>
      <c r="E328" s="191" t="s">
        <v>19</v>
      </c>
      <c r="F328" s="192" t="s">
        <v>637</v>
      </c>
      <c r="G328" s="189"/>
      <c r="H328" s="191" t="s">
        <v>19</v>
      </c>
      <c r="I328" s="193"/>
      <c r="J328" s="189"/>
      <c r="K328" s="189"/>
      <c r="L328" s="194"/>
      <c r="M328" s="195"/>
      <c r="N328" s="196"/>
      <c r="O328" s="196"/>
      <c r="P328" s="196"/>
      <c r="Q328" s="196"/>
      <c r="R328" s="196"/>
      <c r="S328" s="196"/>
      <c r="T328" s="197"/>
      <c r="AT328" s="198" t="s">
        <v>135</v>
      </c>
      <c r="AU328" s="198" t="s">
        <v>77</v>
      </c>
      <c r="AV328" s="12" t="s">
        <v>75</v>
      </c>
      <c r="AW328" s="12" t="s">
        <v>32</v>
      </c>
      <c r="AX328" s="12" t="s">
        <v>70</v>
      </c>
      <c r="AY328" s="198" t="s">
        <v>126</v>
      </c>
    </row>
    <row r="329" spans="2:65" s="13" customFormat="1" ht="11.25">
      <c r="B329" s="199"/>
      <c r="C329" s="200"/>
      <c r="D329" s="190" t="s">
        <v>135</v>
      </c>
      <c r="E329" s="201" t="s">
        <v>19</v>
      </c>
      <c r="F329" s="202" t="s">
        <v>638</v>
      </c>
      <c r="G329" s="200"/>
      <c r="H329" s="203">
        <v>16.899999999999999</v>
      </c>
      <c r="I329" s="204"/>
      <c r="J329" s="200"/>
      <c r="K329" s="200"/>
      <c r="L329" s="205"/>
      <c r="M329" s="206"/>
      <c r="N329" s="207"/>
      <c r="O329" s="207"/>
      <c r="P329" s="207"/>
      <c r="Q329" s="207"/>
      <c r="R329" s="207"/>
      <c r="S329" s="207"/>
      <c r="T329" s="208"/>
      <c r="AT329" s="209" t="s">
        <v>135</v>
      </c>
      <c r="AU329" s="209" t="s">
        <v>77</v>
      </c>
      <c r="AV329" s="13" t="s">
        <v>77</v>
      </c>
      <c r="AW329" s="13" t="s">
        <v>32</v>
      </c>
      <c r="AX329" s="13" t="s">
        <v>70</v>
      </c>
      <c r="AY329" s="209" t="s">
        <v>126</v>
      </c>
    </row>
    <row r="330" spans="2:65" s="14" customFormat="1" ht="11.25">
      <c r="B330" s="212"/>
      <c r="C330" s="213"/>
      <c r="D330" s="190" t="s">
        <v>135</v>
      </c>
      <c r="E330" s="214" t="s">
        <v>19</v>
      </c>
      <c r="F330" s="215" t="s">
        <v>216</v>
      </c>
      <c r="G330" s="213"/>
      <c r="H330" s="216">
        <v>18.7</v>
      </c>
      <c r="I330" s="217"/>
      <c r="J330" s="213"/>
      <c r="K330" s="213"/>
      <c r="L330" s="218"/>
      <c r="M330" s="219"/>
      <c r="N330" s="220"/>
      <c r="O330" s="220"/>
      <c r="P330" s="220"/>
      <c r="Q330" s="220"/>
      <c r="R330" s="220"/>
      <c r="S330" s="220"/>
      <c r="T330" s="221"/>
      <c r="AT330" s="222" t="s">
        <v>135</v>
      </c>
      <c r="AU330" s="222" t="s">
        <v>77</v>
      </c>
      <c r="AV330" s="14" t="s">
        <v>133</v>
      </c>
      <c r="AW330" s="14" t="s">
        <v>32</v>
      </c>
      <c r="AX330" s="14" t="s">
        <v>75</v>
      </c>
      <c r="AY330" s="222" t="s">
        <v>126</v>
      </c>
    </row>
    <row r="331" spans="2:65" s="1" customFormat="1" ht="48" customHeight="1">
      <c r="B331" s="34"/>
      <c r="C331" s="175" t="s">
        <v>639</v>
      </c>
      <c r="D331" s="175" t="s">
        <v>128</v>
      </c>
      <c r="E331" s="176" t="s">
        <v>640</v>
      </c>
      <c r="F331" s="177" t="s">
        <v>641</v>
      </c>
      <c r="G331" s="178" t="s">
        <v>225</v>
      </c>
      <c r="H331" s="179">
        <v>9.9</v>
      </c>
      <c r="I331" s="180"/>
      <c r="J331" s="181">
        <f>ROUND(I331*H331,2)</f>
        <v>0</v>
      </c>
      <c r="K331" s="177" t="s">
        <v>132</v>
      </c>
      <c r="L331" s="38"/>
      <c r="M331" s="182" t="s">
        <v>19</v>
      </c>
      <c r="N331" s="183" t="s">
        <v>41</v>
      </c>
      <c r="O331" s="63"/>
      <c r="P331" s="184">
        <f>O331*H331</f>
        <v>0</v>
      </c>
      <c r="Q331" s="184">
        <v>0</v>
      </c>
      <c r="R331" s="184">
        <f>Q331*H331</f>
        <v>0</v>
      </c>
      <c r="S331" s="184">
        <v>6.5000000000000002E-2</v>
      </c>
      <c r="T331" s="185">
        <f>S331*H331</f>
        <v>0.64350000000000007</v>
      </c>
      <c r="AR331" s="186" t="s">
        <v>133</v>
      </c>
      <c r="AT331" s="186" t="s">
        <v>128</v>
      </c>
      <c r="AU331" s="186" t="s">
        <v>77</v>
      </c>
      <c r="AY331" s="17" t="s">
        <v>126</v>
      </c>
      <c r="BE331" s="187">
        <f>IF(N331="základní",J331,0)</f>
        <v>0</v>
      </c>
      <c r="BF331" s="187">
        <f>IF(N331="snížená",J331,0)</f>
        <v>0</v>
      </c>
      <c r="BG331" s="187">
        <f>IF(N331="zákl. přenesená",J331,0)</f>
        <v>0</v>
      </c>
      <c r="BH331" s="187">
        <f>IF(N331="sníž. přenesená",J331,0)</f>
        <v>0</v>
      </c>
      <c r="BI331" s="187">
        <f>IF(N331="nulová",J331,0)</f>
        <v>0</v>
      </c>
      <c r="BJ331" s="17" t="s">
        <v>75</v>
      </c>
      <c r="BK331" s="187">
        <f>ROUND(I331*H331,2)</f>
        <v>0</v>
      </c>
      <c r="BL331" s="17" t="s">
        <v>133</v>
      </c>
      <c r="BM331" s="186" t="s">
        <v>642</v>
      </c>
    </row>
    <row r="332" spans="2:65" s="12" customFormat="1" ht="11.25">
      <c r="B332" s="188"/>
      <c r="C332" s="189"/>
      <c r="D332" s="190" t="s">
        <v>135</v>
      </c>
      <c r="E332" s="191" t="s">
        <v>19</v>
      </c>
      <c r="F332" s="192" t="s">
        <v>643</v>
      </c>
      <c r="G332" s="189"/>
      <c r="H332" s="191" t="s">
        <v>19</v>
      </c>
      <c r="I332" s="193"/>
      <c r="J332" s="189"/>
      <c r="K332" s="189"/>
      <c r="L332" s="194"/>
      <c r="M332" s="195"/>
      <c r="N332" s="196"/>
      <c r="O332" s="196"/>
      <c r="P332" s="196"/>
      <c r="Q332" s="196"/>
      <c r="R332" s="196"/>
      <c r="S332" s="196"/>
      <c r="T332" s="197"/>
      <c r="AT332" s="198" t="s">
        <v>135</v>
      </c>
      <c r="AU332" s="198" t="s">
        <v>77</v>
      </c>
      <c r="AV332" s="12" t="s">
        <v>75</v>
      </c>
      <c r="AW332" s="12" t="s">
        <v>32</v>
      </c>
      <c r="AX332" s="12" t="s">
        <v>70</v>
      </c>
      <c r="AY332" s="198" t="s">
        <v>126</v>
      </c>
    </row>
    <row r="333" spans="2:65" s="13" customFormat="1" ht="11.25">
      <c r="B333" s="199"/>
      <c r="C333" s="200"/>
      <c r="D333" s="190" t="s">
        <v>135</v>
      </c>
      <c r="E333" s="201" t="s">
        <v>19</v>
      </c>
      <c r="F333" s="202" t="s">
        <v>644</v>
      </c>
      <c r="G333" s="200"/>
      <c r="H333" s="203">
        <v>9.9</v>
      </c>
      <c r="I333" s="204"/>
      <c r="J333" s="200"/>
      <c r="K333" s="200"/>
      <c r="L333" s="205"/>
      <c r="M333" s="206"/>
      <c r="N333" s="207"/>
      <c r="O333" s="207"/>
      <c r="P333" s="207"/>
      <c r="Q333" s="207"/>
      <c r="R333" s="207"/>
      <c r="S333" s="207"/>
      <c r="T333" s="208"/>
      <c r="AT333" s="209" t="s">
        <v>135</v>
      </c>
      <c r="AU333" s="209" t="s">
        <v>77</v>
      </c>
      <c r="AV333" s="13" t="s">
        <v>77</v>
      </c>
      <c r="AW333" s="13" t="s">
        <v>32</v>
      </c>
      <c r="AX333" s="13" t="s">
        <v>75</v>
      </c>
      <c r="AY333" s="209" t="s">
        <v>126</v>
      </c>
    </row>
    <row r="334" spans="2:65" s="1" customFormat="1" ht="36" customHeight="1">
      <c r="B334" s="34"/>
      <c r="C334" s="175" t="s">
        <v>645</v>
      </c>
      <c r="D334" s="175" t="s">
        <v>128</v>
      </c>
      <c r="E334" s="176" t="s">
        <v>646</v>
      </c>
      <c r="F334" s="177" t="s">
        <v>647</v>
      </c>
      <c r="G334" s="178" t="s">
        <v>225</v>
      </c>
      <c r="H334" s="179">
        <v>14.9</v>
      </c>
      <c r="I334" s="180"/>
      <c r="J334" s="181">
        <f>ROUND(I334*H334,2)</f>
        <v>0</v>
      </c>
      <c r="K334" s="177" t="s">
        <v>132</v>
      </c>
      <c r="L334" s="38"/>
      <c r="M334" s="182" t="s">
        <v>19</v>
      </c>
      <c r="N334" s="183" t="s">
        <v>41</v>
      </c>
      <c r="O334" s="63"/>
      <c r="P334" s="184">
        <f>O334*H334</f>
        <v>0</v>
      </c>
      <c r="Q334" s="184">
        <v>1.805E-2</v>
      </c>
      <c r="R334" s="184">
        <f>Q334*H334</f>
        <v>0.26894499999999999</v>
      </c>
      <c r="S334" s="184">
        <v>0</v>
      </c>
      <c r="T334" s="185">
        <f>S334*H334</f>
        <v>0</v>
      </c>
      <c r="AR334" s="186" t="s">
        <v>133</v>
      </c>
      <c r="AT334" s="186" t="s">
        <v>128</v>
      </c>
      <c r="AU334" s="186" t="s">
        <v>77</v>
      </c>
      <c r="AY334" s="17" t="s">
        <v>126</v>
      </c>
      <c r="BE334" s="187">
        <f>IF(N334="základní",J334,0)</f>
        <v>0</v>
      </c>
      <c r="BF334" s="187">
        <f>IF(N334="snížená",J334,0)</f>
        <v>0</v>
      </c>
      <c r="BG334" s="187">
        <f>IF(N334="zákl. přenesená",J334,0)</f>
        <v>0</v>
      </c>
      <c r="BH334" s="187">
        <f>IF(N334="sníž. přenesená",J334,0)</f>
        <v>0</v>
      </c>
      <c r="BI334" s="187">
        <f>IF(N334="nulová",J334,0)</f>
        <v>0</v>
      </c>
      <c r="BJ334" s="17" t="s">
        <v>75</v>
      </c>
      <c r="BK334" s="187">
        <f>ROUND(I334*H334,2)</f>
        <v>0</v>
      </c>
      <c r="BL334" s="17" t="s">
        <v>133</v>
      </c>
      <c r="BM334" s="186" t="s">
        <v>648</v>
      </c>
    </row>
    <row r="335" spans="2:65" s="12" customFormat="1" ht="11.25">
      <c r="B335" s="188"/>
      <c r="C335" s="189"/>
      <c r="D335" s="190" t="s">
        <v>135</v>
      </c>
      <c r="E335" s="191" t="s">
        <v>19</v>
      </c>
      <c r="F335" s="192" t="s">
        <v>649</v>
      </c>
      <c r="G335" s="189"/>
      <c r="H335" s="191" t="s">
        <v>19</v>
      </c>
      <c r="I335" s="193"/>
      <c r="J335" s="189"/>
      <c r="K335" s="189"/>
      <c r="L335" s="194"/>
      <c r="M335" s="195"/>
      <c r="N335" s="196"/>
      <c r="O335" s="196"/>
      <c r="P335" s="196"/>
      <c r="Q335" s="196"/>
      <c r="R335" s="196"/>
      <c r="S335" s="196"/>
      <c r="T335" s="197"/>
      <c r="AT335" s="198" t="s">
        <v>135</v>
      </c>
      <c r="AU335" s="198" t="s">
        <v>77</v>
      </c>
      <c r="AV335" s="12" t="s">
        <v>75</v>
      </c>
      <c r="AW335" s="12" t="s">
        <v>32</v>
      </c>
      <c r="AX335" s="12" t="s">
        <v>70</v>
      </c>
      <c r="AY335" s="198" t="s">
        <v>126</v>
      </c>
    </row>
    <row r="336" spans="2:65" s="13" customFormat="1" ht="11.25">
      <c r="B336" s="199"/>
      <c r="C336" s="200"/>
      <c r="D336" s="190" t="s">
        <v>135</v>
      </c>
      <c r="E336" s="201" t="s">
        <v>19</v>
      </c>
      <c r="F336" s="202" t="s">
        <v>650</v>
      </c>
      <c r="G336" s="200"/>
      <c r="H336" s="203">
        <v>14.9</v>
      </c>
      <c r="I336" s="204"/>
      <c r="J336" s="200"/>
      <c r="K336" s="200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135</v>
      </c>
      <c r="AU336" s="209" t="s">
        <v>77</v>
      </c>
      <c r="AV336" s="13" t="s">
        <v>77</v>
      </c>
      <c r="AW336" s="13" t="s">
        <v>32</v>
      </c>
      <c r="AX336" s="13" t="s">
        <v>75</v>
      </c>
      <c r="AY336" s="209" t="s">
        <v>126</v>
      </c>
    </row>
    <row r="337" spans="2:65" s="1" customFormat="1" ht="24" customHeight="1">
      <c r="B337" s="34"/>
      <c r="C337" s="175" t="s">
        <v>651</v>
      </c>
      <c r="D337" s="175" t="s">
        <v>128</v>
      </c>
      <c r="E337" s="176" t="s">
        <v>652</v>
      </c>
      <c r="F337" s="177" t="s">
        <v>653</v>
      </c>
      <c r="G337" s="178" t="s">
        <v>185</v>
      </c>
      <c r="H337" s="179">
        <v>50.6</v>
      </c>
      <c r="I337" s="180"/>
      <c r="J337" s="181">
        <f>ROUND(I337*H337,2)</f>
        <v>0</v>
      </c>
      <c r="K337" s="177" t="s">
        <v>132</v>
      </c>
      <c r="L337" s="38"/>
      <c r="M337" s="182" t="s">
        <v>19</v>
      </c>
      <c r="N337" s="183" t="s">
        <v>41</v>
      </c>
      <c r="O337" s="63"/>
      <c r="P337" s="184">
        <f>O337*H337</f>
        <v>0</v>
      </c>
      <c r="Q337" s="184">
        <v>0</v>
      </c>
      <c r="R337" s="184">
        <f>Q337*H337</f>
        <v>0</v>
      </c>
      <c r="S337" s="184">
        <v>0.05</v>
      </c>
      <c r="T337" s="185">
        <f>S337*H337</f>
        <v>2.5300000000000002</v>
      </c>
      <c r="AR337" s="186" t="s">
        <v>133</v>
      </c>
      <c r="AT337" s="186" t="s">
        <v>128</v>
      </c>
      <c r="AU337" s="186" t="s">
        <v>77</v>
      </c>
      <c r="AY337" s="17" t="s">
        <v>126</v>
      </c>
      <c r="BE337" s="187">
        <f>IF(N337="základní",J337,0)</f>
        <v>0</v>
      </c>
      <c r="BF337" s="187">
        <f>IF(N337="snížená",J337,0)</f>
        <v>0</v>
      </c>
      <c r="BG337" s="187">
        <f>IF(N337="zákl. přenesená",J337,0)</f>
        <v>0</v>
      </c>
      <c r="BH337" s="187">
        <f>IF(N337="sníž. přenesená",J337,0)</f>
        <v>0</v>
      </c>
      <c r="BI337" s="187">
        <f>IF(N337="nulová",J337,0)</f>
        <v>0</v>
      </c>
      <c r="BJ337" s="17" t="s">
        <v>75</v>
      </c>
      <c r="BK337" s="187">
        <f>ROUND(I337*H337,2)</f>
        <v>0</v>
      </c>
      <c r="BL337" s="17" t="s">
        <v>133</v>
      </c>
      <c r="BM337" s="186" t="s">
        <v>654</v>
      </c>
    </row>
    <row r="338" spans="2:65" s="13" customFormat="1" ht="11.25">
      <c r="B338" s="199"/>
      <c r="C338" s="200"/>
      <c r="D338" s="190" t="s">
        <v>135</v>
      </c>
      <c r="E338" s="201" t="s">
        <v>19</v>
      </c>
      <c r="F338" s="202" t="s">
        <v>377</v>
      </c>
      <c r="G338" s="200"/>
      <c r="H338" s="203">
        <v>50.6</v>
      </c>
      <c r="I338" s="204"/>
      <c r="J338" s="200"/>
      <c r="K338" s="200"/>
      <c r="L338" s="205"/>
      <c r="M338" s="206"/>
      <c r="N338" s="207"/>
      <c r="O338" s="207"/>
      <c r="P338" s="207"/>
      <c r="Q338" s="207"/>
      <c r="R338" s="207"/>
      <c r="S338" s="207"/>
      <c r="T338" s="208"/>
      <c r="AT338" s="209" t="s">
        <v>135</v>
      </c>
      <c r="AU338" s="209" t="s">
        <v>77</v>
      </c>
      <c r="AV338" s="13" t="s">
        <v>77</v>
      </c>
      <c r="AW338" s="13" t="s">
        <v>32</v>
      </c>
      <c r="AX338" s="13" t="s">
        <v>75</v>
      </c>
      <c r="AY338" s="209" t="s">
        <v>126</v>
      </c>
    </row>
    <row r="339" spans="2:65" s="1" customFormat="1" ht="36" customHeight="1">
      <c r="B339" s="34"/>
      <c r="C339" s="175" t="s">
        <v>655</v>
      </c>
      <c r="D339" s="175" t="s">
        <v>128</v>
      </c>
      <c r="E339" s="176" t="s">
        <v>656</v>
      </c>
      <c r="F339" s="177" t="s">
        <v>657</v>
      </c>
      <c r="G339" s="178" t="s">
        <v>185</v>
      </c>
      <c r="H339" s="179">
        <v>106.533</v>
      </c>
      <c r="I339" s="180"/>
      <c r="J339" s="181">
        <f>ROUND(I339*H339,2)</f>
        <v>0</v>
      </c>
      <c r="K339" s="177" t="s">
        <v>132</v>
      </c>
      <c r="L339" s="38"/>
      <c r="M339" s="182" t="s">
        <v>19</v>
      </c>
      <c r="N339" s="183" t="s">
        <v>41</v>
      </c>
      <c r="O339" s="63"/>
      <c r="P339" s="184">
        <f>O339*H339</f>
        <v>0</v>
      </c>
      <c r="Q339" s="184">
        <v>0</v>
      </c>
      <c r="R339" s="184">
        <f>Q339*H339</f>
        <v>0</v>
      </c>
      <c r="S339" s="184">
        <v>4.5999999999999999E-2</v>
      </c>
      <c r="T339" s="185">
        <f>S339*H339</f>
        <v>4.9005179999999999</v>
      </c>
      <c r="AR339" s="186" t="s">
        <v>133</v>
      </c>
      <c r="AT339" s="186" t="s">
        <v>128</v>
      </c>
      <c r="AU339" s="186" t="s">
        <v>77</v>
      </c>
      <c r="AY339" s="17" t="s">
        <v>126</v>
      </c>
      <c r="BE339" s="187">
        <f>IF(N339="základní",J339,0)</f>
        <v>0</v>
      </c>
      <c r="BF339" s="187">
        <f>IF(N339="snížená",J339,0)</f>
        <v>0</v>
      </c>
      <c r="BG339" s="187">
        <f>IF(N339="zákl. přenesená",J339,0)</f>
        <v>0</v>
      </c>
      <c r="BH339" s="187">
        <f>IF(N339="sníž. přenesená",J339,0)</f>
        <v>0</v>
      </c>
      <c r="BI339" s="187">
        <f>IF(N339="nulová",J339,0)</f>
        <v>0</v>
      </c>
      <c r="BJ339" s="17" t="s">
        <v>75</v>
      </c>
      <c r="BK339" s="187">
        <f>ROUND(I339*H339,2)</f>
        <v>0</v>
      </c>
      <c r="BL339" s="17" t="s">
        <v>133</v>
      </c>
      <c r="BM339" s="186" t="s">
        <v>658</v>
      </c>
    </row>
    <row r="340" spans="2:65" s="13" customFormat="1" ht="11.25">
      <c r="B340" s="199"/>
      <c r="C340" s="200"/>
      <c r="D340" s="190" t="s">
        <v>135</v>
      </c>
      <c r="E340" s="201" t="s">
        <v>19</v>
      </c>
      <c r="F340" s="202" t="s">
        <v>659</v>
      </c>
      <c r="G340" s="200"/>
      <c r="H340" s="203">
        <v>106.533</v>
      </c>
      <c r="I340" s="204"/>
      <c r="J340" s="200"/>
      <c r="K340" s="200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135</v>
      </c>
      <c r="AU340" s="209" t="s">
        <v>77</v>
      </c>
      <c r="AV340" s="13" t="s">
        <v>77</v>
      </c>
      <c r="AW340" s="13" t="s">
        <v>32</v>
      </c>
      <c r="AX340" s="13" t="s">
        <v>75</v>
      </c>
      <c r="AY340" s="209" t="s">
        <v>126</v>
      </c>
    </row>
    <row r="341" spans="2:65" s="1" customFormat="1" ht="36" customHeight="1">
      <c r="B341" s="34"/>
      <c r="C341" s="175" t="s">
        <v>660</v>
      </c>
      <c r="D341" s="175" t="s">
        <v>128</v>
      </c>
      <c r="E341" s="176" t="s">
        <v>661</v>
      </c>
      <c r="F341" s="177" t="s">
        <v>662</v>
      </c>
      <c r="G341" s="178" t="s">
        <v>185</v>
      </c>
      <c r="H341" s="179">
        <v>101.78100000000001</v>
      </c>
      <c r="I341" s="180"/>
      <c r="J341" s="181">
        <f>ROUND(I341*H341,2)</f>
        <v>0</v>
      </c>
      <c r="K341" s="177" t="s">
        <v>132</v>
      </c>
      <c r="L341" s="38"/>
      <c r="M341" s="182" t="s">
        <v>19</v>
      </c>
      <c r="N341" s="183" t="s">
        <v>41</v>
      </c>
      <c r="O341" s="63"/>
      <c r="P341" s="184">
        <f>O341*H341</f>
        <v>0</v>
      </c>
      <c r="Q341" s="184">
        <v>0</v>
      </c>
      <c r="R341" s="184">
        <f>Q341*H341</f>
        <v>0</v>
      </c>
      <c r="S341" s="184">
        <v>5.8999999999999997E-2</v>
      </c>
      <c r="T341" s="185">
        <f>S341*H341</f>
        <v>6.0050790000000003</v>
      </c>
      <c r="AR341" s="186" t="s">
        <v>133</v>
      </c>
      <c r="AT341" s="186" t="s">
        <v>128</v>
      </c>
      <c r="AU341" s="186" t="s">
        <v>77</v>
      </c>
      <c r="AY341" s="17" t="s">
        <v>126</v>
      </c>
      <c r="BE341" s="187">
        <f>IF(N341="základní",J341,0)</f>
        <v>0</v>
      </c>
      <c r="BF341" s="187">
        <f>IF(N341="snížená",J341,0)</f>
        <v>0</v>
      </c>
      <c r="BG341" s="187">
        <f>IF(N341="zákl. přenesená",J341,0)</f>
        <v>0</v>
      </c>
      <c r="BH341" s="187">
        <f>IF(N341="sníž. přenesená",J341,0)</f>
        <v>0</v>
      </c>
      <c r="BI341" s="187">
        <f>IF(N341="nulová",J341,0)</f>
        <v>0</v>
      </c>
      <c r="BJ341" s="17" t="s">
        <v>75</v>
      </c>
      <c r="BK341" s="187">
        <f>ROUND(I341*H341,2)</f>
        <v>0</v>
      </c>
      <c r="BL341" s="17" t="s">
        <v>133</v>
      </c>
      <c r="BM341" s="186" t="s">
        <v>663</v>
      </c>
    </row>
    <row r="342" spans="2:65" s="13" customFormat="1" ht="11.25">
      <c r="B342" s="199"/>
      <c r="C342" s="200"/>
      <c r="D342" s="190" t="s">
        <v>135</v>
      </c>
      <c r="E342" s="201" t="s">
        <v>19</v>
      </c>
      <c r="F342" s="202" t="s">
        <v>382</v>
      </c>
      <c r="G342" s="200"/>
      <c r="H342" s="203">
        <v>101.78100000000001</v>
      </c>
      <c r="I342" s="204"/>
      <c r="J342" s="200"/>
      <c r="K342" s="200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135</v>
      </c>
      <c r="AU342" s="209" t="s">
        <v>77</v>
      </c>
      <c r="AV342" s="13" t="s">
        <v>77</v>
      </c>
      <c r="AW342" s="13" t="s">
        <v>32</v>
      </c>
      <c r="AX342" s="13" t="s">
        <v>75</v>
      </c>
      <c r="AY342" s="209" t="s">
        <v>126</v>
      </c>
    </row>
    <row r="343" spans="2:65" s="1" customFormat="1" ht="24" customHeight="1">
      <c r="B343" s="34"/>
      <c r="C343" s="175" t="s">
        <v>664</v>
      </c>
      <c r="D343" s="175" t="s">
        <v>128</v>
      </c>
      <c r="E343" s="176" t="s">
        <v>665</v>
      </c>
      <c r="F343" s="177" t="s">
        <v>666</v>
      </c>
      <c r="G343" s="178" t="s">
        <v>185</v>
      </c>
      <c r="H343" s="179">
        <v>15.2</v>
      </c>
      <c r="I343" s="180"/>
      <c r="J343" s="181">
        <f>ROUND(I343*H343,2)</f>
        <v>0</v>
      </c>
      <c r="K343" s="177" t="s">
        <v>132</v>
      </c>
      <c r="L343" s="38"/>
      <c r="M343" s="182" t="s">
        <v>19</v>
      </c>
      <c r="N343" s="183" t="s">
        <v>41</v>
      </c>
      <c r="O343" s="63"/>
      <c r="P343" s="184">
        <f>O343*H343</f>
        <v>0</v>
      </c>
      <c r="Q343" s="184">
        <v>8.8999999999999999E-3</v>
      </c>
      <c r="R343" s="184">
        <f>Q343*H343</f>
        <v>0.13527999999999998</v>
      </c>
      <c r="S343" s="184">
        <v>0</v>
      </c>
      <c r="T343" s="185">
        <f>S343*H343</f>
        <v>0</v>
      </c>
      <c r="AR343" s="186" t="s">
        <v>133</v>
      </c>
      <c r="AT343" s="186" t="s">
        <v>128</v>
      </c>
      <c r="AU343" s="186" t="s">
        <v>77</v>
      </c>
      <c r="AY343" s="17" t="s">
        <v>126</v>
      </c>
      <c r="BE343" s="187">
        <f>IF(N343="základní",J343,0)</f>
        <v>0</v>
      </c>
      <c r="BF343" s="187">
        <f>IF(N343="snížená",J343,0)</f>
        <v>0</v>
      </c>
      <c r="BG343" s="187">
        <f>IF(N343="zákl. přenesená",J343,0)</f>
        <v>0</v>
      </c>
      <c r="BH343" s="187">
        <f>IF(N343="sníž. přenesená",J343,0)</f>
        <v>0</v>
      </c>
      <c r="BI343" s="187">
        <f>IF(N343="nulová",J343,0)</f>
        <v>0</v>
      </c>
      <c r="BJ343" s="17" t="s">
        <v>75</v>
      </c>
      <c r="BK343" s="187">
        <f>ROUND(I343*H343,2)</f>
        <v>0</v>
      </c>
      <c r="BL343" s="17" t="s">
        <v>133</v>
      </c>
      <c r="BM343" s="186" t="s">
        <v>667</v>
      </c>
    </row>
    <row r="344" spans="2:65" s="12" customFormat="1" ht="11.25">
      <c r="B344" s="188"/>
      <c r="C344" s="189"/>
      <c r="D344" s="190" t="s">
        <v>135</v>
      </c>
      <c r="E344" s="191" t="s">
        <v>19</v>
      </c>
      <c r="F344" s="192" t="s">
        <v>668</v>
      </c>
      <c r="G344" s="189"/>
      <c r="H344" s="191" t="s">
        <v>19</v>
      </c>
      <c r="I344" s="193"/>
      <c r="J344" s="189"/>
      <c r="K344" s="189"/>
      <c r="L344" s="194"/>
      <c r="M344" s="195"/>
      <c r="N344" s="196"/>
      <c r="O344" s="196"/>
      <c r="P344" s="196"/>
      <c r="Q344" s="196"/>
      <c r="R344" s="196"/>
      <c r="S344" s="196"/>
      <c r="T344" s="197"/>
      <c r="AT344" s="198" t="s">
        <v>135</v>
      </c>
      <c r="AU344" s="198" t="s">
        <v>77</v>
      </c>
      <c r="AV344" s="12" t="s">
        <v>75</v>
      </c>
      <c r="AW344" s="12" t="s">
        <v>32</v>
      </c>
      <c r="AX344" s="12" t="s">
        <v>70</v>
      </c>
      <c r="AY344" s="198" t="s">
        <v>126</v>
      </c>
    </row>
    <row r="345" spans="2:65" s="13" customFormat="1" ht="11.25">
      <c r="B345" s="199"/>
      <c r="C345" s="200"/>
      <c r="D345" s="190" t="s">
        <v>135</v>
      </c>
      <c r="E345" s="201" t="s">
        <v>19</v>
      </c>
      <c r="F345" s="202" t="s">
        <v>669</v>
      </c>
      <c r="G345" s="200"/>
      <c r="H345" s="203">
        <v>15.2</v>
      </c>
      <c r="I345" s="204"/>
      <c r="J345" s="200"/>
      <c r="K345" s="200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135</v>
      </c>
      <c r="AU345" s="209" t="s">
        <v>77</v>
      </c>
      <c r="AV345" s="13" t="s">
        <v>77</v>
      </c>
      <c r="AW345" s="13" t="s">
        <v>32</v>
      </c>
      <c r="AX345" s="13" t="s">
        <v>75</v>
      </c>
      <c r="AY345" s="209" t="s">
        <v>126</v>
      </c>
    </row>
    <row r="346" spans="2:65" s="11" customFormat="1" ht="22.9" customHeight="1">
      <c r="B346" s="159"/>
      <c r="C346" s="160"/>
      <c r="D346" s="161" t="s">
        <v>69</v>
      </c>
      <c r="E346" s="173" t="s">
        <v>670</v>
      </c>
      <c r="F346" s="173" t="s">
        <v>671</v>
      </c>
      <c r="G346" s="160"/>
      <c r="H346" s="160"/>
      <c r="I346" s="163"/>
      <c r="J346" s="174">
        <f>BK346</f>
        <v>0</v>
      </c>
      <c r="K346" s="160"/>
      <c r="L346" s="165"/>
      <c r="M346" s="166"/>
      <c r="N346" s="167"/>
      <c r="O346" s="167"/>
      <c r="P346" s="168">
        <f>SUM(P347:P352)</f>
        <v>0</v>
      </c>
      <c r="Q346" s="167"/>
      <c r="R346" s="168">
        <f>SUM(R347:R352)</f>
        <v>0</v>
      </c>
      <c r="S346" s="167"/>
      <c r="T346" s="169">
        <f>SUM(T347:T352)</f>
        <v>0</v>
      </c>
      <c r="AR346" s="170" t="s">
        <v>75</v>
      </c>
      <c r="AT346" s="171" t="s">
        <v>69</v>
      </c>
      <c r="AU346" s="171" t="s">
        <v>75</v>
      </c>
      <c r="AY346" s="170" t="s">
        <v>126</v>
      </c>
      <c r="BK346" s="172">
        <f>SUM(BK347:BK352)</f>
        <v>0</v>
      </c>
    </row>
    <row r="347" spans="2:65" s="1" customFormat="1" ht="24" customHeight="1">
      <c r="B347" s="34"/>
      <c r="C347" s="175" t="s">
        <v>672</v>
      </c>
      <c r="D347" s="175" t="s">
        <v>128</v>
      </c>
      <c r="E347" s="176" t="s">
        <v>673</v>
      </c>
      <c r="F347" s="177" t="s">
        <v>674</v>
      </c>
      <c r="G347" s="178" t="s">
        <v>210</v>
      </c>
      <c r="H347" s="179">
        <v>32.450000000000003</v>
      </c>
      <c r="I347" s="180"/>
      <c r="J347" s="181">
        <f>ROUND(I347*H347,2)</f>
        <v>0</v>
      </c>
      <c r="K347" s="177" t="s">
        <v>132</v>
      </c>
      <c r="L347" s="38"/>
      <c r="M347" s="182" t="s">
        <v>19</v>
      </c>
      <c r="N347" s="183" t="s">
        <v>41</v>
      </c>
      <c r="O347" s="63"/>
      <c r="P347" s="184">
        <f>O347*H347</f>
        <v>0</v>
      </c>
      <c r="Q347" s="184">
        <v>0</v>
      </c>
      <c r="R347" s="184">
        <f>Q347*H347</f>
        <v>0</v>
      </c>
      <c r="S347" s="184">
        <v>0</v>
      </c>
      <c r="T347" s="185">
        <f>S347*H347</f>
        <v>0</v>
      </c>
      <c r="AR347" s="186" t="s">
        <v>133</v>
      </c>
      <c r="AT347" s="186" t="s">
        <v>128</v>
      </c>
      <c r="AU347" s="186" t="s">
        <v>77</v>
      </c>
      <c r="AY347" s="17" t="s">
        <v>126</v>
      </c>
      <c r="BE347" s="187">
        <f>IF(N347="základní",J347,0)</f>
        <v>0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7" t="s">
        <v>75</v>
      </c>
      <c r="BK347" s="187">
        <f>ROUND(I347*H347,2)</f>
        <v>0</v>
      </c>
      <c r="BL347" s="17" t="s">
        <v>133</v>
      </c>
      <c r="BM347" s="186" t="s">
        <v>675</v>
      </c>
    </row>
    <row r="348" spans="2:65" s="1" customFormat="1" ht="36" customHeight="1">
      <c r="B348" s="34"/>
      <c r="C348" s="175" t="s">
        <v>676</v>
      </c>
      <c r="D348" s="175" t="s">
        <v>128</v>
      </c>
      <c r="E348" s="176" t="s">
        <v>677</v>
      </c>
      <c r="F348" s="177" t="s">
        <v>678</v>
      </c>
      <c r="G348" s="178" t="s">
        <v>210</v>
      </c>
      <c r="H348" s="179">
        <v>32.450000000000003</v>
      </c>
      <c r="I348" s="180"/>
      <c r="J348" s="181">
        <f>ROUND(I348*H348,2)</f>
        <v>0</v>
      </c>
      <c r="K348" s="177" t="s">
        <v>132</v>
      </c>
      <c r="L348" s="38"/>
      <c r="M348" s="182" t="s">
        <v>19</v>
      </c>
      <c r="N348" s="183" t="s">
        <v>41</v>
      </c>
      <c r="O348" s="63"/>
      <c r="P348" s="184">
        <f>O348*H348</f>
        <v>0</v>
      </c>
      <c r="Q348" s="184">
        <v>0</v>
      </c>
      <c r="R348" s="184">
        <f>Q348*H348</f>
        <v>0</v>
      </c>
      <c r="S348" s="184">
        <v>0</v>
      </c>
      <c r="T348" s="185">
        <f>S348*H348</f>
        <v>0</v>
      </c>
      <c r="AR348" s="186" t="s">
        <v>133</v>
      </c>
      <c r="AT348" s="186" t="s">
        <v>128</v>
      </c>
      <c r="AU348" s="186" t="s">
        <v>77</v>
      </c>
      <c r="AY348" s="17" t="s">
        <v>126</v>
      </c>
      <c r="BE348" s="187">
        <f>IF(N348="základní",J348,0)</f>
        <v>0</v>
      </c>
      <c r="BF348" s="187">
        <f>IF(N348="snížená",J348,0)</f>
        <v>0</v>
      </c>
      <c r="BG348" s="187">
        <f>IF(N348="zákl. přenesená",J348,0)</f>
        <v>0</v>
      </c>
      <c r="BH348" s="187">
        <f>IF(N348="sníž. přenesená",J348,0)</f>
        <v>0</v>
      </c>
      <c r="BI348" s="187">
        <f>IF(N348="nulová",J348,0)</f>
        <v>0</v>
      </c>
      <c r="BJ348" s="17" t="s">
        <v>75</v>
      </c>
      <c r="BK348" s="187">
        <f>ROUND(I348*H348,2)</f>
        <v>0</v>
      </c>
      <c r="BL348" s="17" t="s">
        <v>133</v>
      </c>
      <c r="BM348" s="186" t="s">
        <v>679</v>
      </c>
    </row>
    <row r="349" spans="2:65" s="1" customFormat="1" ht="24" customHeight="1">
      <c r="B349" s="34"/>
      <c r="C349" s="175" t="s">
        <v>680</v>
      </c>
      <c r="D349" s="175" t="s">
        <v>128</v>
      </c>
      <c r="E349" s="176" t="s">
        <v>681</v>
      </c>
      <c r="F349" s="177" t="s">
        <v>682</v>
      </c>
      <c r="G349" s="178" t="s">
        <v>210</v>
      </c>
      <c r="H349" s="179">
        <v>32.450000000000003</v>
      </c>
      <c r="I349" s="180"/>
      <c r="J349" s="181">
        <f>ROUND(I349*H349,2)</f>
        <v>0</v>
      </c>
      <c r="K349" s="177" t="s">
        <v>132</v>
      </c>
      <c r="L349" s="38"/>
      <c r="M349" s="182" t="s">
        <v>19</v>
      </c>
      <c r="N349" s="183" t="s">
        <v>41</v>
      </c>
      <c r="O349" s="63"/>
      <c r="P349" s="184">
        <f>O349*H349</f>
        <v>0</v>
      </c>
      <c r="Q349" s="184">
        <v>0</v>
      </c>
      <c r="R349" s="184">
        <f>Q349*H349</f>
        <v>0</v>
      </c>
      <c r="S349" s="184">
        <v>0</v>
      </c>
      <c r="T349" s="185">
        <f>S349*H349</f>
        <v>0</v>
      </c>
      <c r="AR349" s="186" t="s">
        <v>133</v>
      </c>
      <c r="AT349" s="186" t="s">
        <v>128</v>
      </c>
      <c r="AU349" s="186" t="s">
        <v>77</v>
      </c>
      <c r="AY349" s="17" t="s">
        <v>126</v>
      </c>
      <c r="BE349" s="187">
        <f>IF(N349="základní",J349,0)</f>
        <v>0</v>
      </c>
      <c r="BF349" s="187">
        <f>IF(N349="snížená",J349,0)</f>
        <v>0</v>
      </c>
      <c r="BG349" s="187">
        <f>IF(N349="zákl. přenesená",J349,0)</f>
        <v>0</v>
      </c>
      <c r="BH349" s="187">
        <f>IF(N349="sníž. přenesená",J349,0)</f>
        <v>0</v>
      </c>
      <c r="BI349" s="187">
        <f>IF(N349="nulová",J349,0)</f>
        <v>0</v>
      </c>
      <c r="BJ349" s="17" t="s">
        <v>75</v>
      </c>
      <c r="BK349" s="187">
        <f>ROUND(I349*H349,2)</f>
        <v>0</v>
      </c>
      <c r="BL349" s="17" t="s">
        <v>133</v>
      </c>
      <c r="BM349" s="186" t="s">
        <v>683</v>
      </c>
    </row>
    <row r="350" spans="2:65" s="1" customFormat="1" ht="36" customHeight="1">
      <c r="B350" s="34"/>
      <c r="C350" s="175" t="s">
        <v>684</v>
      </c>
      <c r="D350" s="175" t="s">
        <v>128</v>
      </c>
      <c r="E350" s="176" t="s">
        <v>685</v>
      </c>
      <c r="F350" s="177" t="s">
        <v>686</v>
      </c>
      <c r="G350" s="178" t="s">
        <v>210</v>
      </c>
      <c r="H350" s="179">
        <v>292.05</v>
      </c>
      <c r="I350" s="180"/>
      <c r="J350" s="181">
        <f>ROUND(I350*H350,2)</f>
        <v>0</v>
      </c>
      <c r="K350" s="177" t="s">
        <v>132</v>
      </c>
      <c r="L350" s="38"/>
      <c r="M350" s="182" t="s">
        <v>19</v>
      </c>
      <c r="N350" s="183" t="s">
        <v>41</v>
      </c>
      <c r="O350" s="63"/>
      <c r="P350" s="184">
        <f>O350*H350</f>
        <v>0</v>
      </c>
      <c r="Q350" s="184">
        <v>0</v>
      </c>
      <c r="R350" s="184">
        <f>Q350*H350</f>
        <v>0</v>
      </c>
      <c r="S350" s="184">
        <v>0</v>
      </c>
      <c r="T350" s="185">
        <f>S350*H350</f>
        <v>0</v>
      </c>
      <c r="AR350" s="186" t="s">
        <v>133</v>
      </c>
      <c r="AT350" s="186" t="s">
        <v>128</v>
      </c>
      <c r="AU350" s="186" t="s">
        <v>77</v>
      </c>
      <c r="AY350" s="17" t="s">
        <v>126</v>
      </c>
      <c r="BE350" s="187">
        <f>IF(N350="základní",J350,0)</f>
        <v>0</v>
      </c>
      <c r="BF350" s="187">
        <f>IF(N350="snížená",J350,0)</f>
        <v>0</v>
      </c>
      <c r="BG350" s="187">
        <f>IF(N350="zákl. přenesená",J350,0)</f>
        <v>0</v>
      </c>
      <c r="BH350" s="187">
        <f>IF(N350="sníž. přenesená",J350,0)</f>
        <v>0</v>
      </c>
      <c r="BI350" s="187">
        <f>IF(N350="nulová",J350,0)</f>
        <v>0</v>
      </c>
      <c r="BJ350" s="17" t="s">
        <v>75</v>
      </c>
      <c r="BK350" s="187">
        <f>ROUND(I350*H350,2)</f>
        <v>0</v>
      </c>
      <c r="BL350" s="17" t="s">
        <v>133</v>
      </c>
      <c r="BM350" s="186" t="s">
        <v>687</v>
      </c>
    </row>
    <row r="351" spans="2:65" s="13" customFormat="1" ht="11.25">
      <c r="B351" s="199"/>
      <c r="C351" s="200"/>
      <c r="D351" s="190" t="s">
        <v>135</v>
      </c>
      <c r="E351" s="200"/>
      <c r="F351" s="202" t="s">
        <v>688</v>
      </c>
      <c r="G351" s="200"/>
      <c r="H351" s="203">
        <v>292.05</v>
      </c>
      <c r="I351" s="204"/>
      <c r="J351" s="200"/>
      <c r="K351" s="200"/>
      <c r="L351" s="205"/>
      <c r="M351" s="206"/>
      <c r="N351" s="207"/>
      <c r="O351" s="207"/>
      <c r="P351" s="207"/>
      <c r="Q351" s="207"/>
      <c r="R351" s="207"/>
      <c r="S351" s="207"/>
      <c r="T351" s="208"/>
      <c r="AT351" s="209" t="s">
        <v>135</v>
      </c>
      <c r="AU351" s="209" t="s">
        <v>77</v>
      </c>
      <c r="AV351" s="13" t="s">
        <v>77</v>
      </c>
      <c r="AW351" s="13" t="s">
        <v>4</v>
      </c>
      <c r="AX351" s="13" t="s">
        <v>75</v>
      </c>
      <c r="AY351" s="209" t="s">
        <v>126</v>
      </c>
    </row>
    <row r="352" spans="2:65" s="1" customFormat="1" ht="24" customHeight="1">
      <c r="B352" s="34"/>
      <c r="C352" s="175" t="s">
        <v>689</v>
      </c>
      <c r="D352" s="175" t="s">
        <v>128</v>
      </c>
      <c r="E352" s="176" t="s">
        <v>690</v>
      </c>
      <c r="F352" s="177" t="s">
        <v>691</v>
      </c>
      <c r="G352" s="178" t="s">
        <v>210</v>
      </c>
      <c r="H352" s="179">
        <v>32.450000000000003</v>
      </c>
      <c r="I352" s="180"/>
      <c r="J352" s="181">
        <f>ROUND(I352*H352,2)</f>
        <v>0</v>
      </c>
      <c r="K352" s="177" t="s">
        <v>19</v>
      </c>
      <c r="L352" s="38"/>
      <c r="M352" s="182" t="s">
        <v>19</v>
      </c>
      <c r="N352" s="183" t="s">
        <v>41</v>
      </c>
      <c r="O352" s="63"/>
      <c r="P352" s="184">
        <f>O352*H352</f>
        <v>0</v>
      </c>
      <c r="Q352" s="184">
        <v>0</v>
      </c>
      <c r="R352" s="184">
        <f>Q352*H352</f>
        <v>0</v>
      </c>
      <c r="S352" s="184">
        <v>0</v>
      </c>
      <c r="T352" s="185">
        <f>S352*H352</f>
        <v>0</v>
      </c>
      <c r="AR352" s="186" t="s">
        <v>133</v>
      </c>
      <c r="AT352" s="186" t="s">
        <v>128</v>
      </c>
      <c r="AU352" s="186" t="s">
        <v>77</v>
      </c>
      <c r="AY352" s="17" t="s">
        <v>126</v>
      </c>
      <c r="BE352" s="187">
        <f>IF(N352="základní",J352,0)</f>
        <v>0</v>
      </c>
      <c r="BF352" s="187">
        <f>IF(N352="snížená",J352,0)</f>
        <v>0</v>
      </c>
      <c r="BG352" s="187">
        <f>IF(N352="zákl. přenesená",J352,0)</f>
        <v>0</v>
      </c>
      <c r="BH352" s="187">
        <f>IF(N352="sníž. přenesená",J352,0)</f>
        <v>0</v>
      </c>
      <c r="BI352" s="187">
        <f>IF(N352="nulová",J352,0)</f>
        <v>0</v>
      </c>
      <c r="BJ352" s="17" t="s">
        <v>75</v>
      </c>
      <c r="BK352" s="187">
        <f>ROUND(I352*H352,2)</f>
        <v>0</v>
      </c>
      <c r="BL352" s="17" t="s">
        <v>133</v>
      </c>
      <c r="BM352" s="186" t="s">
        <v>692</v>
      </c>
    </row>
    <row r="353" spans="2:65" s="11" customFormat="1" ht="22.9" customHeight="1">
      <c r="B353" s="159"/>
      <c r="C353" s="160"/>
      <c r="D353" s="161" t="s">
        <v>69</v>
      </c>
      <c r="E353" s="173" t="s">
        <v>693</v>
      </c>
      <c r="F353" s="173" t="s">
        <v>694</v>
      </c>
      <c r="G353" s="160"/>
      <c r="H353" s="160"/>
      <c r="I353" s="163"/>
      <c r="J353" s="174">
        <f>BK353</f>
        <v>0</v>
      </c>
      <c r="K353" s="160"/>
      <c r="L353" s="165"/>
      <c r="M353" s="166"/>
      <c r="N353" s="167"/>
      <c r="O353" s="167"/>
      <c r="P353" s="168">
        <f>SUM(P354:P357)</f>
        <v>0</v>
      </c>
      <c r="Q353" s="167"/>
      <c r="R353" s="168">
        <f>SUM(R354:R357)</f>
        <v>0</v>
      </c>
      <c r="S353" s="167"/>
      <c r="T353" s="169">
        <f>SUM(T354:T357)</f>
        <v>0</v>
      </c>
      <c r="AR353" s="170" t="s">
        <v>75</v>
      </c>
      <c r="AT353" s="171" t="s">
        <v>69</v>
      </c>
      <c r="AU353" s="171" t="s">
        <v>75</v>
      </c>
      <c r="AY353" s="170" t="s">
        <v>126</v>
      </c>
      <c r="BK353" s="172">
        <f>SUM(BK354:BK357)</f>
        <v>0</v>
      </c>
    </row>
    <row r="354" spans="2:65" s="1" customFormat="1" ht="48" customHeight="1">
      <c r="B354" s="34"/>
      <c r="C354" s="175" t="s">
        <v>695</v>
      </c>
      <c r="D354" s="175" t="s">
        <v>128</v>
      </c>
      <c r="E354" s="176" t="s">
        <v>696</v>
      </c>
      <c r="F354" s="177" t="s">
        <v>697</v>
      </c>
      <c r="G354" s="178" t="s">
        <v>210</v>
      </c>
      <c r="H354" s="179">
        <v>29.72</v>
      </c>
      <c r="I354" s="180"/>
      <c r="J354" s="181">
        <f>ROUND(I354*H354,2)</f>
        <v>0</v>
      </c>
      <c r="K354" s="177" t="s">
        <v>132</v>
      </c>
      <c r="L354" s="38"/>
      <c r="M354" s="182" t="s">
        <v>19</v>
      </c>
      <c r="N354" s="183" t="s">
        <v>41</v>
      </c>
      <c r="O354" s="63"/>
      <c r="P354" s="184">
        <f>O354*H354</f>
        <v>0</v>
      </c>
      <c r="Q354" s="184">
        <v>0</v>
      </c>
      <c r="R354" s="184">
        <f>Q354*H354</f>
        <v>0</v>
      </c>
      <c r="S354" s="184">
        <v>0</v>
      </c>
      <c r="T354" s="185">
        <f>S354*H354</f>
        <v>0</v>
      </c>
      <c r="AR354" s="186" t="s">
        <v>133</v>
      </c>
      <c r="AT354" s="186" t="s">
        <v>128</v>
      </c>
      <c r="AU354" s="186" t="s">
        <v>77</v>
      </c>
      <c r="AY354" s="17" t="s">
        <v>126</v>
      </c>
      <c r="BE354" s="187">
        <f>IF(N354="základní",J354,0)</f>
        <v>0</v>
      </c>
      <c r="BF354" s="187">
        <f>IF(N354="snížená",J354,0)</f>
        <v>0</v>
      </c>
      <c r="BG354" s="187">
        <f>IF(N354="zákl. přenesená",J354,0)</f>
        <v>0</v>
      </c>
      <c r="BH354" s="187">
        <f>IF(N354="sníž. přenesená",J354,0)</f>
        <v>0</v>
      </c>
      <c r="BI354" s="187">
        <f>IF(N354="nulová",J354,0)</f>
        <v>0</v>
      </c>
      <c r="BJ354" s="17" t="s">
        <v>75</v>
      </c>
      <c r="BK354" s="187">
        <f>ROUND(I354*H354,2)</f>
        <v>0</v>
      </c>
      <c r="BL354" s="17" t="s">
        <v>133</v>
      </c>
      <c r="BM354" s="186" t="s">
        <v>698</v>
      </c>
    </row>
    <row r="355" spans="2:65" s="13" customFormat="1" ht="11.25">
      <c r="B355" s="199"/>
      <c r="C355" s="200"/>
      <c r="D355" s="190" t="s">
        <v>135</v>
      </c>
      <c r="E355" s="201" t="s">
        <v>19</v>
      </c>
      <c r="F355" s="202" t="s">
        <v>699</v>
      </c>
      <c r="G355" s="200"/>
      <c r="H355" s="203">
        <v>29.72</v>
      </c>
      <c r="I355" s="204"/>
      <c r="J355" s="200"/>
      <c r="K355" s="200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135</v>
      </c>
      <c r="AU355" s="209" t="s">
        <v>77</v>
      </c>
      <c r="AV355" s="13" t="s">
        <v>77</v>
      </c>
      <c r="AW355" s="13" t="s">
        <v>32</v>
      </c>
      <c r="AX355" s="13" t="s">
        <v>75</v>
      </c>
      <c r="AY355" s="209" t="s">
        <v>126</v>
      </c>
    </row>
    <row r="356" spans="2:65" s="1" customFormat="1" ht="36" customHeight="1">
      <c r="B356" s="34"/>
      <c r="C356" s="175" t="s">
        <v>700</v>
      </c>
      <c r="D356" s="175" t="s">
        <v>128</v>
      </c>
      <c r="E356" s="176" t="s">
        <v>701</v>
      </c>
      <c r="F356" s="177" t="s">
        <v>702</v>
      </c>
      <c r="G356" s="178" t="s">
        <v>210</v>
      </c>
      <c r="H356" s="179">
        <v>17.224</v>
      </c>
      <c r="I356" s="180"/>
      <c r="J356" s="181">
        <f>ROUND(I356*H356,2)</f>
        <v>0</v>
      </c>
      <c r="K356" s="177" t="s">
        <v>132</v>
      </c>
      <c r="L356" s="38"/>
      <c r="M356" s="182" t="s">
        <v>19</v>
      </c>
      <c r="N356" s="183" t="s">
        <v>41</v>
      </c>
      <c r="O356" s="63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AR356" s="186" t="s">
        <v>133</v>
      </c>
      <c r="AT356" s="186" t="s">
        <v>128</v>
      </c>
      <c r="AU356" s="186" t="s">
        <v>77</v>
      </c>
      <c r="AY356" s="17" t="s">
        <v>126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7" t="s">
        <v>75</v>
      </c>
      <c r="BK356" s="187">
        <f>ROUND(I356*H356,2)</f>
        <v>0</v>
      </c>
      <c r="BL356" s="17" t="s">
        <v>133</v>
      </c>
      <c r="BM356" s="186" t="s">
        <v>703</v>
      </c>
    </row>
    <row r="357" spans="2:65" s="13" customFormat="1" ht="11.25">
      <c r="B357" s="199"/>
      <c r="C357" s="200"/>
      <c r="D357" s="190" t="s">
        <v>135</v>
      </c>
      <c r="E357" s="201" t="s">
        <v>19</v>
      </c>
      <c r="F357" s="202" t="s">
        <v>704</v>
      </c>
      <c r="G357" s="200"/>
      <c r="H357" s="203">
        <v>17.224</v>
      </c>
      <c r="I357" s="204"/>
      <c r="J357" s="200"/>
      <c r="K357" s="200"/>
      <c r="L357" s="205"/>
      <c r="M357" s="206"/>
      <c r="N357" s="207"/>
      <c r="O357" s="207"/>
      <c r="P357" s="207"/>
      <c r="Q357" s="207"/>
      <c r="R357" s="207"/>
      <c r="S357" s="207"/>
      <c r="T357" s="208"/>
      <c r="AT357" s="209" t="s">
        <v>135</v>
      </c>
      <c r="AU357" s="209" t="s">
        <v>77</v>
      </c>
      <c r="AV357" s="13" t="s">
        <v>77</v>
      </c>
      <c r="AW357" s="13" t="s">
        <v>32</v>
      </c>
      <c r="AX357" s="13" t="s">
        <v>75</v>
      </c>
      <c r="AY357" s="209" t="s">
        <v>126</v>
      </c>
    </row>
    <row r="358" spans="2:65" s="11" customFormat="1" ht="25.9" customHeight="1">
      <c r="B358" s="159"/>
      <c r="C358" s="160"/>
      <c r="D358" s="161" t="s">
        <v>69</v>
      </c>
      <c r="E358" s="162" t="s">
        <v>705</v>
      </c>
      <c r="F358" s="162" t="s">
        <v>706</v>
      </c>
      <c r="G358" s="160"/>
      <c r="H358" s="160"/>
      <c r="I358" s="163"/>
      <c r="J358" s="164">
        <f>BK358</f>
        <v>0</v>
      </c>
      <c r="K358" s="160"/>
      <c r="L358" s="165"/>
      <c r="M358" s="166"/>
      <c r="N358" s="167"/>
      <c r="O358" s="167"/>
      <c r="P358" s="168">
        <f>P359+P361+P367+P369+P371+P373+P401+P434+P457+P473+P479+P496+P510</f>
        <v>0</v>
      </c>
      <c r="Q358" s="167"/>
      <c r="R358" s="168">
        <f>R359+R361+R367+R369+R371+R373+R401+R434+R457+R473+R479+R496+R510</f>
        <v>1.9145580283499999</v>
      </c>
      <c r="S358" s="167"/>
      <c r="T358" s="169">
        <f>T359+T361+T367+T369+T371+T373+T401+T434+T457+T473+T479+T496+T510</f>
        <v>0.49447659999999999</v>
      </c>
      <c r="AR358" s="170" t="s">
        <v>77</v>
      </c>
      <c r="AT358" s="171" t="s">
        <v>69</v>
      </c>
      <c r="AU358" s="171" t="s">
        <v>70</v>
      </c>
      <c r="AY358" s="170" t="s">
        <v>126</v>
      </c>
      <c r="BK358" s="172">
        <f>BK359+BK361+BK367+BK369+BK371+BK373+BK401+BK434+BK457+BK473+BK479+BK496+BK510</f>
        <v>0</v>
      </c>
    </row>
    <row r="359" spans="2:65" s="11" customFormat="1" ht="22.9" customHeight="1">
      <c r="B359" s="159"/>
      <c r="C359" s="160"/>
      <c r="D359" s="161" t="s">
        <v>69</v>
      </c>
      <c r="E359" s="173" t="s">
        <v>707</v>
      </c>
      <c r="F359" s="173" t="s">
        <v>708</v>
      </c>
      <c r="G359" s="160"/>
      <c r="H359" s="160"/>
      <c r="I359" s="163"/>
      <c r="J359" s="174">
        <f>BK359</f>
        <v>0</v>
      </c>
      <c r="K359" s="160"/>
      <c r="L359" s="165"/>
      <c r="M359" s="166"/>
      <c r="N359" s="167"/>
      <c r="O359" s="167"/>
      <c r="P359" s="168">
        <f>P360</f>
        <v>0</v>
      </c>
      <c r="Q359" s="167"/>
      <c r="R359" s="168">
        <f>R360</f>
        <v>0</v>
      </c>
      <c r="S359" s="167"/>
      <c r="T359" s="169">
        <f>T360</f>
        <v>0</v>
      </c>
      <c r="AR359" s="170" t="s">
        <v>77</v>
      </c>
      <c r="AT359" s="171" t="s">
        <v>69</v>
      </c>
      <c r="AU359" s="171" t="s">
        <v>75</v>
      </c>
      <c r="AY359" s="170" t="s">
        <v>126</v>
      </c>
      <c r="BK359" s="172">
        <f>BK360</f>
        <v>0</v>
      </c>
    </row>
    <row r="360" spans="2:65" s="1" customFormat="1" ht="16.5" customHeight="1">
      <c r="B360" s="34"/>
      <c r="C360" s="175" t="s">
        <v>709</v>
      </c>
      <c r="D360" s="175" t="s">
        <v>128</v>
      </c>
      <c r="E360" s="176" t="s">
        <v>708</v>
      </c>
      <c r="F360" s="177" t="s">
        <v>710</v>
      </c>
      <c r="G360" s="178" t="s">
        <v>711</v>
      </c>
      <c r="H360" s="179">
        <v>1</v>
      </c>
      <c r="I360" s="180"/>
      <c r="J360" s="181">
        <f>ROUND(I360*H360,2)</f>
        <v>0</v>
      </c>
      <c r="K360" s="177" t="s">
        <v>19</v>
      </c>
      <c r="L360" s="38"/>
      <c r="M360" s="182" t="s">
        <v>19</v>
      </c>
      <c r="N360" s="183" t="s">
        <v>41</v>
      </c>
      <c r="O360" s="63"/>
      <c r="P360" s="184">
        <f>O360*H360</f>
        <v>0</v>
      </c>
      <c r="Q360" s="184">
        <v>0</v>
      </c>
      <c r="R360" s="184">
        <f>Q360*H360</f>
        <v>0</v>
      </c>
      <c r="S360" s="184">
        <v>0</v>
      </c>
      <c r="T360" s="185">
        <f>S360*H360</f>
        <v>0</v>
      </c>
      <c r="AR360" s="186" t="s">
        <v>217</v>
      </c>
      <c r="AT360" s="186" t="s">
        <v>128</v>
      </c>
      <c r="AU360" s="186" t="s">
        <v>77</v>
      </c>
      <c r="AY360" s="17" t="s">
        <v>126</v>
      </c>
      <c r="BE360" s="187">
        <f>IF(N360="základní",J360,0)</f>
        <v>0</v>
      </c>
      <c r="BF360" s="187">
        <f>IF(N360="snížená",J360,0)</f>
        <v>0</v>
      </c>
      <c r="BG360" s="187">
        <f>IF(N360="zákl. přenesená",J360,0)</f>
        <v>0</v>
      </c>
      <c r="BH360" s="187">
        <f>IF(N360="sníž. přenesená",J360,0)</f>
        <v>0</v>
      </c>
      <c r="BI360" s="187">
        <f>IF(N360="nulová",J360,0)</f>
        <v>0</v>
      </c>
      <c r="BJ360" s="17" t="s">
        <v>75</v>
      </c>
      <c r="BK360" s="187">
        <f>ROUND(I360*H360,2)</f>
        <v>0</v>
      </c>
      <c r="BL360" s="17" t="s">
        <v>217</v>
      </c>
      <c r="BM360" s="186" t="s">
        <v>712</v>
      </c>
    </row>
    <row r="361" spans="2:65" s="11" customFormat="1" ht="22.9" customHeight="1">
      <c r="B361" s="159"/>
      <c r="C361" s="160"/>
      <c r="D361" s="161" t="s">
        <v>69</v>
      </c>
      <c r="E361" s="173" t="s">
        <v>713</v>
      </c>
      <c r="F361" s="173" t="s">
        <v>714</v>
      </c>
      <c r="G361" s="160"/>
      <c r="H361" s="160"/>
      <c r="I361" s="163"/>
      <c r="J361" s="174">
        <f>BK361</f>
        <v>0</v>
      </c>
      <c r="K361" s="160"/>
      <c r="L361" s="165"/>
      <c r="M361" s="166"/>
      <c r="N361" s="167"/>
      <c r="O361" s="167"/>
      <c r="P361" s="168">
        <f>SUM(P362:P366)</f>
        <v>0</v>
      </c>
      <c r="Q361" s="167"/>
      <c r="R361" s="168">
        <f>SUM(R362:R366)</f>
        <v>1.1720000000000001E-2</v>
      </c>
      <c r="S361" s="167"/>
      <c r="T361" s="169">
        <f>SUM(T362:T366)</f>
        <v>1.052E-2</v>
      </c>
      <c r="AR361" s="170" t="s">
        <v>77</v>
      </c>
      <c r="AT361" s="171" t="s">
        <v>69</v>
      </c>
      <c r="AU361" s="171" t="s">
        <v>75</v>
      </c>
      <c r="AY361" s="170" t="s">
        <v>126</v>
      </c>
      <c r="BK361" s="172">
        <f>SUM(BK362:BK366)</f>
        <v>0</v>
      </c>
    </row>
    <row r="362" spans="2:65" s="1" customFormat="1" ht="24" customHeight="1">
      <c r="B362" s="34"/>
      <c r="C362" s="175" t="s">
        <v>715</v>
      </c>
      <c r="D362" s="175" t="s">
        <v>128</v>
      </c>
      <c r="E362" s="176" t="s">
        <v>716</v>
      </c>
      <c r="F362" s="177" t="s">
        <v>717</v>
      </c>
      <c r="G362" s="178" t="s">
        <v>225</v>
      </c>
      <c r="H362" s="179">
        <v>4</v>
      </c>
      <c r="I362" s="180"/>
      <c r="J362" s="181">
        <f>ROUND(I362*H362,2)</f>
        <v>0</v>
      </c>
      <c r="K362" s="177" t="s">
        <v>132</v>
      </c>
      <c r="L362" s="38"/>
      <c r="M362" s="182" t="s">
        <v>19</v>
      </c>
      <c r="N362" s="183" t="s">
        <v>41</v>
      </c>
      <c r="O362" s="63"/>
      <c r="P362" s="184">
        <f>O362*H362</f>
        <v>0</v>
      </c>
      <c r="Q362" s="184">
        <v>0</v>
      </c>
      <c r="R362" s="184">
        <f>Q362*H362</f>
        <v>0</v>
      </c>
      <c r="S362" s="184">
        <v>2.63E-3</v>
      </c>
      <c r="T362" s="185">
        <f>S362*H362</f>
        <v>1.052E-2</v>
      </c>
      <c r="AR362" s="186" t="s">
        <v>217</v>
      </c>
      <c r="AT362" s="186" t="s">
        <v>128</v>
      </c>
      <c r="AU362" s="186" t="s">
        <v>77</v>
      </c>
      <c r="AY362" s="17" t="s">
        <v>126</v>
      </c>
      <c r="BE362" s="187">
        <f>IF(N362="základní",J362,0)</f>
        <v>0</v>
      </c>
      <c r="BF362" s="187">
        <f>IF(N362="snížená",J362,0)</f>
        <v>0</v>
      </c>
      <c r="BG362" s="187">
        <f>IF(N362="zákl. přenesená",J362,0)</f>
        <v>0</v>
      </c>
      <c r="BH362" s="187">
        <f>IF(N362="sníž. přenesená",J362,0)</f>
        <v>0</v>
      </c>
      <c r="BI362" s="187">
        <f>IF(N362="nulová",J362,0)</f>
        <v>0</v>
      </c>
      <c r="BJ362" s="17" t="s">
        <v>75</v>
      </c>
      <c r="BK362" s="187">
        <f>ROUND(I362*H362,2)</f>
        <v>0</v>
      </c>
      <c r="BL362" s="17" t="s">
        <v>217</v>
      </c>
      <c r="BM362" s="186" t="s">
        <v>718</v>
      </c>
    </row>
    <row r="363" spans="2:65" s="13" customFormat="1" ht="11.25">
      <c r="B363" s="199"/>
      <c r="C363" s="200"/>
      <c r="D363" s="190" t="s">
        <v>135</v>
      </c>
      <c r="E363" s="201" t="s">
        <v>19</v>
      </c>
      <c r="F363" s="202" t="s">
        <v>719</v>
      </c>
      <c r="G363" s="200"/>
      <c r="H363" s="203">
        <v>4</v>
      </c>
      <c r="I363" s="204"/>
      <c r="J363" s="200"/>
      <c r="K363" s="200"/>
      <c r="L363" s="205"/>
      <c r="M363" s="206"/>
      <c r="N363" s="207"/>
      <c r="O363" s="207"/>
      <c r="P363" s="207"/>
      <c r="Q363" s="207"/>
      <c r="R363" s="207"/>
      <c r="S363" s="207"/>
      <c r="T363" s="208"/>
      <c r="AT363" s="209" t="s">
        <v>135</v>
      </c>
      <c r="AU363" s="209" t="s">
        <v>77</v>
      </c>
      <c r="AV363" s="13" t="s">
        <v>77</v>
      </c>
      <c r="AW363" s="13" t="s">
        <v>32</v>
      </c>
      <c r="AX363" s="13" t="s">
        <v>75</v>
      </c>
      <c r="AY363" s="209" t="s">
        <v>126</v>
      </c>
    </row>
    <row r="364" spans="2:65" s="1" customFormat="1" ht="24" customHeight="1">
      <c r="B364" s="34"/>
      <c r="C364" s="175" t="s">
        <v>720</v>
      </c>
      <c r="D364" s="175" t="s">
        <v>128</v>
      </c>
      <c r="E364" s="176" t="s">
        <v>721</v>
      </c>
      <c r="F364" s="177" t="s">
        <v>722</v>
      </c>
      <c r="G364" s="178" t="s">
        <v>225</v>
      </c>
      <c r="H364" s="179">
        <v>4</v>
      </c>
      <c r="I364" s="180"/>
      <c r="J364" s="181">
        <f>ROUND(I364*H364,2)</f>
        <v>0</v>
      </c>
      <c r="K364" s="177" t="s">
        <v>132</v>
      </c>
      <c r="L364" s="38"/>
      <c r="M364" s="182" t="s">
        <v>19</v>
      </c>
      <c r="N364" s="183" t="s">
        <v>41</v>
      </c>
      <c r="O364" s="63"/>
      <c r="P364" s="184">
        <f>O364*H364</f>
        <v>0</v>
      </c>
      <c r="Q364" s="184">
        <v>2.1800000000000001E-3</v>
      </c>
      <c r="R364" s="184">
        <f>Q364*H364</f>
        <v>8.7200000000000003E-3</v>
      </c>
      <c r="S364" s="184">
        <v>0</v>
      </c>
      <c r="T364" s="185">
        <f>S364*H364</f>
        <v>0</v>
      </c>
      <c r="AR364" s="186" t="s">
        <v>217</v>
      </c>
      <c r="AT364" s="186" t="s">
        <v>128</v>
      </c>
      <c r="AU364" s="186" t="s">
        <v>77</v>
      </c>
      <c r="AY364" s="17" t="s">
        <v>126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7" t="s">
        <v>75</v>
      </c>
      <c r="BK364" s="187">
        <f>ROUND(I364*H364,2)</f>
        <v>0</v>
      </c>
      <c r="BL364" s="17" t="s">
        <v>217</v>
      </c>
      <c r="BM364" s="186" t="s">
        <v>723</v>
      </c>
    </row>
    <row r="365" spans="2:65" s="1" customFormat="1" ht="24" customHeight="1">
      <c r="B365" s="34"/>
      <c r="C365" s="175" t="s">
        <v>724</v>
      </c>
      <c r="D365" s="175" t="s">
        <v>128</v>
      </c>
      <c r="E365" s="176" t="s">
        <v>725</v>
      </c>
      <c r="F365" s="177" t="s">
        <v>726</v>
      </c>
      <c r="G365" s="178" t="s">
        <v>205</v>
      </c>
      <c r="H365" s="179">
        <v>2</v>
      </c>
      <c r="I365" s="180"/>
      <c r="J365" s="181">
        <f>ROUND(I365*H365,2)</f>
        <v>0</v>
      </c>
      <c r="K365" s="177" t="s">
        <v>19</v>
      </c>
      <c r="L365" s="38"/>
      <c r="M365" s="182" t="s">
        <v>19</v>
      </c>
      <c r="N365" s="183" t="s">
        <v>41</v>
      </c>
      <c r="O365" s="63"/>
      <c r="P365" s="184">
        <f>O365*H365</f>
        <v>0</v>
      </c>
      <c r="Q365" s="184">
        <v>1.5E-3</v>
      </c>
      <c r="R365" s="184">
        <f>Q365*H365</f>
        <v>3.0000000000000001E-3</v>
      </c>
      <c r="S365" s="184">
        <v>0</v>
      </c>
      <c r="T365" s="185">
        <f>S365*H365</f>
        <v>0</v>
      </c>
      <c r="AR365" s="186" t="s">
        <v>217</v>
      </c>
      <c r="AT365" s="186" t="s">
        <v>128</v>
      </c>
      <c r="AU365" s="186" t="s">
        <v>77</v>
      </c>
      <c r="AY365" s="17" t="s">
        <v>126</v>
      </c>
      <c r="BE365" s="187">
        <f>IF(N365="základní",J365,0)</f>
        <v>0</v>
      </c>
      <c r="BF365" s="187">
        <f>IF(N365="snížená",J365,0)</f>
        <v>0</v>
      </c>
      <c r="BG365" s="187">
        <f>IF(N365="zákl. přenesená",J365,0)</f>
        <v>0</v>
      </c>
      <c r="BH365" s="187">
        <f>IF(N365="sníž. přenesená",J365,0)</f>
        <v>0</v>
      </c>
      <c r="BI365" s="187">
        <f>IF(N365="nulová",J365,0)</f>
        <v>0</v>
      </c>
      <c r="BJ365" s="17" t="s">
        <v>75</v>
      </c>
      <c r="BK365" s="187">
        <f>ROUND(I365*H365,2)</f>
        <v>0</v>
      </c>
      <c r="BL365" s="17" t="s">
        <v>217</v>
      </c>
      <c r="BM365" s="186" t="s">
        <v>727</v>
      </c>
    </row>
    <row r="366" spans="2:65" s="13" customFormat="1" ht="11.25">
      <c r="B366" s="199"/>
      <c r="C366" s="200"/>
      <c r="D366" s="190" t="s">
        <v>135</v>
      </c>
      <c r="E366" s="201" t="s">
        <v>19</v>
      </c>
      <c r="F366" s="202" t="s">
        <v>728</v>
      </c>
      <c r="G366" s="200"/>
      <c r="H366" s="203">
        <v>2</v>
      </c>
      <c r="I366" s="204"/>
      <c r="J366" s="200"/>
      <c r="K366" s="200"/>
      <c r="L366" s="205"/>
      <c r="M366" s="206"/>
      <c r="N366" s="207"/>
      <c r="O366" s="207"/>
      <c r="P366" s="207"/>
      <c r="Q366" s="207"/>
      <c r="R366" s="207"/>
      <c r="S366" s="207"/>
      <c r="T366" s="208"/>
      <c r="AT366" s="209" t="s">
        <v>135</v>
      </c>
      <c r="AU366" s="209" t="s">
        <v>77</v>
      </c>
      <c r="AV366" s="13" t="s">
        <v>77</v>
      </c>
      <c r="AW366" s="13" t="s">
        <v>32</v>
      </c>
      <c r="AX366" s="13" t="s">
        <v>75</v>
      </c>
      <c r="AY366" s="209" t="s">
        <v>126</v>
      </c>
    </row>
    <row r="367" spans="2:65" s="11" customFormat="1" ht="22.9" customHeight="1">
      <c r="B367" s="159"/>
      <c r="C367" s="160"/>
      <c r="D367" s="161" t="s">
        <v>69</v>
      </c>
      <c r="E367" s="173" t="s">
        <v>502</v>
      </c>
      <c r="F367" s="173" t="s">
        <v>729</v>
      </c>
      <c r="G367" s="160"/>
      <c r="H367" s="160"/>
      <c r="I367" s="163"/>
      <c r="J367" s="174">
        <f>BK367</f>
        <v>0</v>
      </c>
      <c r="K367" s="160"/>
      <c r="L367" s="165"/>
      <c r="M367" s="166"/>
      <c r="N367" s="167"/>
      <c r="O367" s="167"/>
      <c r="P367" s="168">
        <f>P368</f>
        <v>0</v>
      </c>
      <c r="Q367" s="167"/>
      <c r="R367" s="168">
        <f>R368</f>
        <v>0</v>
      </c>
      <c r="S367" s="167"/>
      <c r="T367" s="169">
        <f>T368</f>
        <v>0</v>
      </c>
      <c r="AR367" s="170" t="s">
        <v>77</v>
      </c>
      <c r="AT367" s="171" t="s">
        <v>69</v>
      </c>
      <c r="AU367" s="171" t="s">
        <v>75</v>
      </c>
      <c r="AY367" s="170" t="s">
        <v>126</v>
      </c>
      <c r="BK367" s="172">
        <f>BK368</f>
        <v>0</v>
      </c>
    </row>
    <row r="368" spans="2:65" s="1" customFormat="1" ht="16.5" customHeight="1">
      <c r="B368" s="34"/>
      <c r="C368" s="175" t="s">
        <v>730</v>
      </c>
      <c r="D368" s="175" t="s">
        <v>128</v>
      </c>
      <c r="E368" s="176" t="s">
        <v>731</v>
      </c>
      <c r="F368" s="177" t="s">
        <v>732</v>
      </c>
      <c r="G368" s="178" t="s">
        <v>711</v>
      </c>
      <c r="H368" s="179">
        <v>1</v>
      </c>
      <c r="I368" s="180"/>
      <c r="J368" s="181">
        <f>ROUND(I368*H368,2)</f>
        <v>0</v>
      </c>
      <c r="K368" s="177" t="s">
        <v>19</v>
      </c>
      <c r="L368" s="38"/>
      <c r="M368" s="182" t="s">
        <v>19</v>
      </c>
      <c r="N368" s="183" t="s">
        <v>41</v>
      </c>
      <c r="O368" s="63"/>
      <c r="P368" s="184">
        <f>O368*H368</f>
        <v>0</v>
      </c>
      <c r="Q368" s="184">
        <v>0</v>
      </c>
      <c r="R368" s="184">
        <f>Q368*H368</f>
        <v>0</v>
      </c>
      <c r="S368" s="184">
        <v>0</v>
      </c>
      <c r="T368" s="185">
        <f>S368*H368</f>
        <v>0</v>
      </c>
      <c r="AR368" s="186" t="s">
        <v>217</v>
      </c>
      <c r="AT368" s="186" t="s">
        <v>128</v>
      </c>
      <c r="AU368" s="186" t="s">
        <v>77</v>
      </c>
      <c r="AY368" s="17" t="s">
        <v>126</v>
      </c>
      <c r="BE368" s="187">
        <f>IF(N368="základní",J368,0)</f>
        <v>0</v>
      </c>
      <c r="BF368" s="187">
        <f>IF(N368="snížená",J368,0)</f>
        <v>0</v>
      </c>
      <c r="BG368" s="187">
        <f>IF(N368="zákl. přenesená",J368,0)</f>
        <v>0</v>
      </c>
      <c r="BH368" s="187">
        <f>IF(N368="sníž. přenesená",J368,0)</f>
        <v>0</v>
      </c>
      <c r="BI368" s="187">
        <f>IF(N368="nulová",J368,0)</f>
        <v>0</v>
      </c>
      <c r="BJ368" s="17" t="s">
        <v>75</v>
      </c>
      <c r="BK368" s="187">
        <f>ROUND(I368*H368,2)</f>
        <v>0</v>
      </c>
      <c r="BL368" s="17" t="s">
        <v>217</v>
      </c>
      <c r="BM368" s="186" t="s">
        <v>733</v>
      </c>
    </row>
    <row r="369" spans="2:65" s="11" customFormat="1" ht="22.9" customHeight="1">
      <c r="B369" s="159"/>
      <c r="C369" s="160"/>
      <c r="D369" s="161" t="s">
        <v>69</v>
      </c>
      <c r="E369" s="173" t="s">
        <v>734</v>
      </c>
      <c r="F369" s="173" t="s">
        <v>735</v>
      </c>
      <c r="G369" s="160"/>
      <c r="H369" s="160"/>
      <c r="I369" s="163"/>
      <c r="J369" s="174">
        <f>BK369</f>
        <v>0</v>
      </c>
      <c r="K369" s="160"/>
      <c r="L369" s="165"/>
      <c r="M369" s="166"/>
      <c r="N369" s="167"/>
      <c r="O369" s="167"/>
      <c r="P369" s="168">
        <f>P370</f>
        <v>0</v>
      </c>
      <c r="Q369" s="167"/>
      <c r="R369" s="168">
        <f>R370</f>
        <v>0</v>
      </c>
      <c r="S369" s="167"/>
      <c r="T369" s="169">
        <f>T370</f>
        <v>0</v>
      </c>
      <c r="AR369" s="170" t="s">
        <v>77</v>
      </c>
      <c r="AT369" s="171" t="s">
        <v>69</v>
      </c>
      <c r="AU369" s="171" t="s">
        <v>75</v>
      </c>
      <c r="AY369" s="170" t="s">
        <v>126</v>
      </c>
      <c r="BK369" s="172">
        <f>BK370</f>
        <v>0</v>
      </c>
    </row>
    <row r="370" spans="2:65" s="1" customFormat="1" ht="24" customHeight="1">
      <c r="B370" s="34"/>
      <c r="C370" s="175" t="s">
        <v>736</v>
      </c>
      <c r="D370" s="175" t="s">
        <v>128</v>
      </c>
      <c r="E370" s="176" t="s">
        <v>737</v>
      </c>
      <c r="F370" s="177" t="s">
        <v>738</v>
      </c>
      <c r="G370" s="178" t="s">
        <v>205</v>
      </c>
      <c r="H370" s="179">
        <v>1</v>
      </c>
      <c r="I370" s="180"/>
      <c r="J370" s="181">
        <f>ROUND(I370*H370,2)</f>
        <v>0</v>
      </c>
      <c r="K370" s="177" t="s">
        <v>19</v>
      </c>
      <c r="L370" s="38"/>
      <c r="M370" s="182" t="s">
        <v>19</v>
      </c>
      <c r="N370" s="183" t="s">
        <v>41</v>
      </c>
      <c r="O370" s="63"/>
      <c r="P370" s="184">
        <f>O370*H370</f>
        <v>0</v>
      </c>
      <c r="Q370" s="184">
        <v>0</v>
      </c>
      <c r="R370" s="184">
        <f>Q370*H370</f>
        <v>0</v>
      </c>
      <c r="S370" s="184">
        <v>0</v>
      </c>
      <c r="T370" s="185">
        <f>S370*H370</f>
        <v>0</v>
      </c>
      <c r="AR370" s="186" t="s">
        <v>217</v>
      </c>
      <c r="AT370" s="186" t="s">
        <v>128</v>
      </c>
      <c r="AU370" s="186" t="s">
        <v>77</v>
      </c>
      <c r="AY370" s="17" t="s">
        <v>126</v>
      </c>
      <c r="BE370" s="187">
        <f>IF(N370="základní",J370,0)</f>
        <v>0</v>
      </c>
      <c r="BF370" s="187">
        <f>IF(N370="snížená",J370,0)</f>
        <v>0</v>
      </c>
      <c r="BG370" s="187">
        <f>IF(N370="zákl. přenesená",J370,0)</f>
        <v>0</v>
      </c>
      <c r="BH370" s="187">
        <f>IF(N370="sníž. přenesená",J370,0)</f>
        <v>0</v>
      </c>
      <c r="BI370" s="187">
        <f>IF(N370="nulová",J370,0)</f>
        <v>0</v>
      </c>
      <c r="BJ370" s="17" t="s">
        <v>75</v>
      </c>
      <c r="BK370" s="187">
        <f>ROUND(I370*H370,2)</f>
        <v>0</v>
      </c>
      <c r="BL370" s="17" t="s">
        <v>217</v>
      </c>
      <c r="BM370" s="186" t="s">
        <v>739</v>
      </c>
    </row>
    <row r="371" spans="2:65" s="11" customFormat="1" ht="22.9" customHeight="1">
      <c r="B371" s="159"/>
      <c r="C371" s="160"/>
      <c r="D371" s="161" t="s">
        <v>69</v>
      </c>
      <c r="E371" s="173" t="s">
        <v>740</v>
      </c>
      <c r="F371" s="173" t="s">
        <v>741</v>
      </c>
      <c r="G371" s="160"/>
      <c r="H371" s="160"/>
      <c r="I371" s="163"/>
      <c r="J371" s="174">
        <f>BK371</f>
        <v>0</v>
      </c>
      <c r="K371" s="160"/>
      <c r="L371" s="165"/>
      <c r="M371" s="166"/>
      <c r="N371" s="167"/>
      <c r="O371" s="167"/>
      <c r="P371" s="168">
        <f>P372</f>
        <v>0</v>
      </c>
      <c r="Q371" s="167"/>
      <c r="R371" s="168">
        <f>R372</f>
        <v>0</v>
      </c>
      <c r="S371" s="167"/>
      <c r="T371" s="169">
        <f>T372</f>
        <v>0</v>
      </c>
      <c r="AR371" s="170" t="s">
        <v>77</v>
      </c>
      <c r="AT371" s="171" t="s">
        <v>69</v>
      </c>
      <c r="AU371" s="171" t="s">
        <v>75</v>
      </c>
      <c r="AY371" s="170" t="s">
        <v>126</v>
      </c>
      <c r="BK371" s="172">
        <f>BK372</f>
        <v>0</v>
      </c>
    </row>
    <row r="372" spans="2:65" s="1" customFormat="1" ht="16.5" customHeight="1">
      <c r="B372" s="34"/>
      <c r="C372" s="175" t="s">
        <v>742</v>
      </c>
      <c r="D372" s="175" t="s">
        <v>128</v>
      </c>
      <c r="E372" s="176" t="s">
        <v>743</v>
      </c>
      <c r="F372" s="177" t="s">
        <v>744</v>
      </c>
      <c r="G372" s="178" t="s">
        <v>205</v>
      </c>
      <c r="H372" s="179">
        <v>1</v>
      </c>
      <c r="I372" s="180"/>
      <c r="J372" s="181">
        <f>ROUND(I372*H372,2)</f>
        <v>0</v>
      </c>
      <c r="K372" s="177" t="s">
        <v>19</v>
      </c>
      <c r="L372" s="38"/>
      <c r="M372" s="182" t="s">
        <v>19</v>
      </c>
      <c r="N372" s="183" t="s">
        <v>41</v>
      </c>
      <c r="O372" s="63"/>
      <c r="P372" s="184">
        <f>O372*H372</f>
        <v>0</v>
      </c>
      <c r="Q372" s="184">
        <v>0</v>
      </c>
      <c r="R372" s="184">
        <f>Q372*H372</f>
        <v>0</v>
      </c>
      <c r="S372" s="184">
        <v>0</v>
      </c>
      <c r="T372" s="185">
        <f>S372*H372</f>
        <v>0</v>
      </c>
      <c r="AR372" s="186" t="s">
        <v>217</v>
      </c>
      <c r="AT372" s="186" t="s">
        <v>128</v>
      </c>
      <c r="AU372" s="186" t="s">
        <v>77</v>
      </c>
      <c r="AY372" s="17" t="s">
        <v>126</v>
      </c>
      <c r="BE372" s="187">
        <f>IF(N372="základní",J372,0)</f>
        <v>0</v>
      </c>
      <c r="BF372" s="187">
        <f>IF(N372="snížená",J372,0)</f>
        <v>0</v>
      </c>
      <c r="BG372" s="187">
        <f>IF(N372="zákl. přenesená",J372,0)</f>
        <v>0</v>
      </c>
      <c r="BH372" s="187">
        <f>IF(N372="sníž. přenesená",J372,0)</f>
        <v>0</v>
      </c>
      <c r="BI372" s="187">
        <f>IF(N372="nulová",J372,0)</f>
        <v>0</v>
      </c>
      <c r="BJ372" s="17" t="s">
        <v>75</v>
      </c>
      <c r="BK372" s="187">
        <f>ROUND(I372*H372,2)</f>
        <v>0</v>
      </c>
      <c r="BL372" s="17" t="s">
        <v>217</v>
      </c>
      <c r="BM372" s="186" t="s">
        <v>745</v>
      </c>
    </row>
    <row r="373" spans="2:65" s="11" customFormat="1" ht="22.9" customHeight="1">
      <c r="B373" s="159"/>
      <c r="C373" s="160"/>
      <c r="D373" s="161" t="s">
        <v>69</v>
      </c>
      <c r="E373" s="173" t="s">
        <v>746</v>
      </c>
      <c r="F373" s="173" t="s">
        <v>747</v>
      </c>
      <c r="G373" s="160"/>
      <c r="H373" s="160"/>
      <c r="I373" s="163"/>
      <c r="J373" s="174">
        <f>BK373</f>
        <v>0</v>
      </c>
      <c r="K373" s="160"/>
      <c r="L373" s="165"/>
      <c r="M373" s="166"/>
      <c r="N373" s="167"/>
      <c r="O373" s="167"/>
      <c r="P373" s="168">
        <f>SUM(P374:P400)</f>
        <v>0</v>
      </c>
      <c r="Q373" s="167"/>
      <c r="R373" s="168">
        <f>SUM(R374:R400)</f>
        <v>0.18651540000000003</v>
      </c>
      <c r="S373" s="167"/>
      <c r="T373" s="169">
        <f>SUM(T374:T400)</f>
        <v>0.14933540000000001</v>
      </c>
      <c r="AR373" s="170" t="s">
        <v>77</v>
      </c>
      <c r="AT373" s="171" t="s">
        <v>69</v>
      </c>
      <c r="AU373" s="171" t="s">
        <v>75</v>
      </c>
      <c r="AY373" s="170" t="s">
        <v>126</v>
      </c>
      <c r="BK373" s="172">
        <f>SUM(BK374:BK400)</f>
        <v>0</v>
      </c>
    </row>
    <row r="374" spans="2:65" s="1" customFormat="1" ht="24" customHeight="1">
      <c r="B374" s="34"/>
      <c r="C374" s="175" t="s">
        <v>748</v>
      </c>
      <c r="D374" s="175" t="s">
        <v>128</v>
      </c>
      <c r="E374" s="176" t="s">
        <v>749</v>
      </c>
      <c r="F374" s="177" t="s">
        <v>750</v>
      </c>
      <c r="G374" s="178" t="s">
        <v>225</v>
      </c>
      <c r="H374" s="179">
        <v>11.5</v>
      </c>
      <c r="I374" s="180"/>
      <c r="J374" s="181">
        <f>ROUND(I374*H374,2)</f>
        <v>0</v>
      </c>
      <c r="K374" s="177" t="s">
        <v>132</v>
      </c>
      <c r="L374" s="38"/>
      <c r="M374" s="182" t="s">
        <v>19</v>
      </c>
      <c r="N374" s="183" t="s">
        <v>41</v>
      </c>
      <c r="O374" s="63"/>
      <c r="P374" s="184">
        <f>O374*H374</f>
        <v>0</v>
      </c>
      <c r="Q374" s="184">
        <v>0</v>
      </c>
      <c r="R374" s="184">
        <f>Q374*H374</f>
        <v>0</v>
      </c>
      <c r="S374" s="184">
        <v>1.8699999999999999E-3</v>
      </c>
      <c r="T374" s="185">
        <f>S374*H374</f>
        <v>2.1505E-2</v>
      </c>
      <c r="AR374" s="186" t="s">
        <v>217</v>
      </c>
      <c r="AT374" s="186" t="s">
        <v>128</v>
      </c>
      <c r="AU374" s="186" t="s">
        <v>77</v>
      </c>
      <c r="AY374" s="17" t="s">
        <v>126</v>
      </c>
      <c r="BE374" s="187">
        <f>IF(N374="základní",J374,0)</f>
        <v>0</v>
      </c>
      <c r="BF374" s="187">
        <f>IF(N374="snížená",J374,0)</f>
        <v>0</v>
      </c>
      <c r="BG374" s="187">
        <f>IF(N374="zákl. přenesená",J374,0)</f>
        <v>0</v>
      </c>
      <c r="BH374" s="187">
        <f>IF(N374="sníž. přenesená",J374,0)</f>
        <v>0</v>
      </c>
      <c r="BI374" s="187">
        <f>IF(N374="nulová",J374,0)</f>
        <v>0</v>
      </c>
      <c r="BJ374" s="17" t="s">
        <v>75</v>
      </c>
      <c r="BK374" s="187">
        <f>ROUND(I374*H374,2)</f>
        <v>0</v>
      </c>
      <c r="BL374" s="17" t="s">
        <v>217</v>
      </c>
      <c r="BM374" s="186" t="s">
        <v>751</v>
      </c>
    </row>
    <row r="375" spans="2:65" s="1" customFormat="1" ht="36" customHeight="1">
      <c r="B375" s="34"/>
      <c r="C375" s="175" t="s">
        <v>752</v>
      </c>
      <c r="D375" s="175" t="s">
        <v>128</v>
      </c>
      <c r="E375" s="176" t="s">
        <v>753</v>
      </c>
      <c r="F375" s="177" t="s">
        <v>754</v>
      </c>
      <c r="G375" s="178" t="s">
        <v>205</v>
      </c>
      <c r="H375" s="179">
        <v>2</v>
      </c>
      <c r="I375" s="180"/>
      <c r="J375" s="181">
        <f>ROUND(I375*H375,2)</f>
        <v>0</v>
      </c>
      <c r="K375" s="177" t="s">
        <v>19</v>
      </c>
      <c r="L375" s="38"/>
      <c r="M375" s="182" t="s">
        <v>19</v>
      </c>
      <c r="N375" s="183" t="s">
        <v>41</v>
      </c>
      <c r="O375" s="63"/>
      <c r="P375" s="184">
        <f>O375*H375</f>
        <v>0</v>
      </c>
      <c r="Q375" s="184">
        <v>0</v>
      </c>
      <c r="R375" s="184">
        <f>Q375*H375</f>
        <v>0</v>
      </c>
      <c r="S375" s="184">
        <v>0</v>
      </c>
      <c r="T375" s="185">
        <f>S375*H375</f>
        <v>0</v>
      </c>
      <c r="AR375" s="186" t="s">
        <v>217</v>
      </c>
      <c r="AT375" s="186" t="s">
        <v>128</v>
      </c>
      <c r="AU375" s="186" t="s">
        <v>77</v>
      </c>
      <c r="AY375" s="17" t="s">
        <v>126</v>
      </c>
      <c r="BE375" s="187">
        <f>IF(N375="základní",J375,0)</f>
        <v>0</v>
      </c>
      <c r="BF375" s="187">
        <f>IF(N375="snížená",J375,0)</f>
        <v>0</v>
      </c>
      <c r="BG375" s="187">
        <f>IF(N375="zákl. přenesená",J375,0)</f>
        <v>0</v>
      </c>
      <c r="BH375" s="187">
        <f>IF(N375="sníž. přenesená",J375,0)</f>
        <v>0</v>
      </c>
      <c r="BI375" s="187">
        <f>IF(N375="nulová",J375,0)</f>
        <v>0</v>
      </c>
      <c r="BJ375" s="17" t="s">
        <v>75</v>
      </c>
      <c r="BK375" s="187">
        <f>ROUND(I375*H375,2)</f>
        <v>0</v>
      </c>
      <c r="BL375" s="17" t="s">
        <v>217</v>
      </c>
      <c r="BM375" s="186" t="s">
        <v>755</v>
      </c>
    </row>
    <row r="376" spans="2:65" s="1" customFormat="1" ht="24" customHeight="1">
      <c r="B376" s="34"/>
      <c r="C376" s="175" t="s">
        <v>756</v>
      </c>
      <c r="D376" s="175" t="s">
        <v>128</v>
      </c>
      <c r="E376" s="176" t="s">
        <v>757</v>
      </c>
      <c r="F376" s="177" t="s">
        <v>758</v>
      </c>
      <c r="G376" s="178" t="s">
        <v>225</v>
      </c>
      <c r="H376" s="179">
        <v>3.5</v>
      </c>
      <c r="I376" s="180"/>
      <c r="J376" s="181">
        <f>ROUND(I376*H376,2)</f>
        <v>0</v>
      </c>
      <c r="K376" s="177" t="s">
        <v>132</v>
      </c>
      <c r="L376" s="38"/>
      <c r="M376" s="182" t="s">
        <v>19</v>
      </c>
      <c r="N376" s="183" t="s">
        <v>41</v>
      </c>
      <c r="O376" s="63"/>
      <c r="P376" s="184">
        <f>O376*H376</f>
        <v>0</v>
      </c>
      <c r="Q376" s="184">
        <v>0</v>
      </c>
      <c r="R376" s="184">
        <f>Q376*H376</f>
        <v>0</v>
      </c>
      <c r="S376" s="184">
        <v>0</v>
      </c>
      <c r="T376" s="185">
        <f>S376*H376</f>
        <v>0</v>
      </c>
      <c r="AR376" s="186" t="s">
        <v>217</v>
      </c>
      <c r="AT376" s="186" t="s">
        <v>128</v>
      </c>
      <c r="AU376" s="186" t="s">
        <v>77</v>
      </c>
      <c r="AY376" s="17" t="s">
        <v>126</v>
      </c>
      <c r="BE376" s="187">
        <f>IF(N376="základní",J376,0)</f>
        <v>0</v>
      </c>
      <c r="BF376" s="187">
        <f>IF(N376="snížená",J376,0)</f>
        <v>0</v>
      </c>
      <c r="BG376" s="187">
        <f>IF(N376="zákl. přenesená",J376,0)</f>
        <v>0</v>
      </c>
      <c r="BH376" s="187">
        <f>IF(N376="sníž. přenesená",J376,0)</f>
        <v>0</v>
      </c>
      <c r="BI376" s="187">
        <f>IF(N376="nulová",J376,0)</f>
        <v>0</v>
      </c>
      <c r="BJ376" s="17" t="s">
        <v>75</v>
      </c>
      <c r="BK376" s="187">
        <f>ROUND(I376*H376,2)</f>
        <v>0</v>
      </c>
      <c r="BL376" s="17" t="s">
        <v>217</v>
      </c>
      <c r="BM376" s="186" t="s">
        <v>759</v>
      </c>
    </row>
    <row r="377" spans="2:65" s="12" customFormat="1" ht="11.25">
      <c r="B377" s="188"/>
      <c r="C377" s="189"/>
      <c r="D377" s="190" t="s">
        <v>135</v>
      </c>
      <c r="E377" s="191" t="s">
        <v>19</v>
      </c>
      <c r="F377" s="192" t="s">
        <v>760</v>
      </c>
      <c r="G377" s="189"/>
      <c r="H377" s="191" t="s">
        <v>19</v>
      </c>
      <c r="I377" s="193"/>
      <c r="J377" s="189"/>
      <c r="K377" s="189"/>
      <c r="L377" s="194"/>
      <c r="M377" s="195"/>
      <c r="N377" s="196"/>
      <c r="O377" s="196"/>
      <c r="P377" s="196"/>
      <c r="Q377" s="196"/>
      <c r="R377" s="196"/>
      <c r="S377" s="196"/>
      <c r="T377" s="197"/>
      <c r="AT377" s="198" t="s">
        <v>135</v>
      </c>
      <c r="AU377" s="198" t="s">
        <v>77</v>
      </c>
      <c r="AV377" s="12" t="s">
        <v>75</v>
      </c>
      <c r="AW377" s="12" t="s">
        <v>32</v>
      </c>
      <c r="AX377" s="12" t="s">
        <v>70</v>
      </c>
      <c r="AY377" s="198" t="s">
        <v>126</v>
      </c>
    </row>
    <row r="378" spans="2:65" s="13" customFormat="1" ht="11.25">
      <c r="B378" s="199"/>
      <c r="C378" s="200"/>
      <c r="D378" s="190" t="s">
        <v>135</v>
      </c>
      <c r="E378" s="201" t="s">
        <v>19</v>
      </c>
      <c r="F378" s="202" t="s">
        <v>761</v>
      </c>
      <c r="G378" s="200"/>
      <c r="H378" s="203">
        <v>3.5</v>
      </c>
      <c r="I378" s="204"/>
      <c r="J378" s="200"/>
      <c r="K378" s="200"/>
      <c r="L378" s="205"/>
      <c r="M378" s="206"/>
      <c r="N378" s="207"/>
      <c r="O378" s="207"/>
      <c r="P378" s="207"/>
      <c r="Q378" s="207"/>
      <c r="R378" s="207"/>
      <c r="S378" s="207"/>
      <c r="T378" s="208"/>
      <c r="AT378" s="209" t="s">
        <v>135</v>
      </c>
      <c r="AU378" s="209" t="s">
        <v>77</v>
      </c>
      <c r="AV378" s="13" t="s">
        <v>77</v>
      </c>
      <c r="AW378" s="13" t="s">
        <v>32</v>
      </c>
      <c r="AX378" s="13" t="s">
        <v>75</v>
      </c>
      <c r="AY378" s="209" t="s">
        <v>126</v>
      </c>
    </row>
    <row r="379" spans="2:65" s="1" customFormat="1" ht="16.5" customHeight="1">
      <c r="B379" s="34"/>
      <c r="C379" s="223" t="s">
        <v>762</v>
      </c>
      <c r="D379" s="223" t="s">
        <v>228</v>
      </c>
      <c r="E379" s="224" t="s">
        <v>763</v>
      </c>
      <c r="F379" s="225" t="s">
        <v>764</v>
      </c>
      <c r="G379" s="226" t="s">
        <v>210</v>
      </c>
      <c r="H379" s="227">
        <v>8.0000000000000002E-3</v>
      </c>
      <c r="I379" s="228"/>
      <c r="J379" s="229">
        <f>ROUND(I379*H379,2)</f>
        <v>0</v>
      </c>
      <c r="K379" s="225" t="s">
        <v>132</v>
      </c>
      <c r="L379" s="230"/>
      <c r="M379" s="231" t="s">
        <v>19</v>
      </c>
      <c r="N379" s="232" t="s">
        <v>41</v>
      </c>
      <c r="O379" s="63"/>
      <c r="P379" s="184">
        <f>O379*H379</f>
        <v>0</v>
      </c>
      <c r="Q379" s="184">
        <v>1</v>
      </c>
      <c r="R379" s="184">
        <f>Q379*H379</f>
        <v>8.0000000000000002E-3</v>
      </c>
      <c r="S379" s="184">
        <v>0</v>
      </c>
      <c r="T379" s="185">
        <f>S379*H379</f>
        <v>0</v>
      </c>
      <c r="AR379" s="186" t="s">
        <v>300</v>
      </c>
      <c r="AT379" s="186" t="s">
        <v>228</v>
      </c>
      <c r="AU379" s="186" t="s">
        <v>77</v>
      </c>
      <c r="AY379" s="17" t="s">
        <v>126</v>
      </c>
      <c r="BE379" s="187">
        <f>IF(N379="základní",J379,0)</f>
        <v>0</v>
      </c>
      <c r="BF379" s="187">
        <f>IF(N379="snížená",J379,0)</f>
        <v>0</v>
      </c>
      <c r="BG379" s="187">
        <f>IF(N379="zákl. přenesená",J379,0)</f>
        <v>0</v>
      </c>
      <c r="BH379" s="187">
        <f>IF(N379="sníž. přenesená",J379,0)</f>
        <v>0</v>
      </c>
      <c r="BI379" s="187">
        <f>IF(N379="nulová",J379,0)</f>
        <v>0</v>
      </c>
      <c r="BJ379" s="17" t="s">
        <v>75</v>
      </c>
      <c r="BK379" s="187">
        <f>ROUND(I379*H379,2)</f>
        <v>0</v>
      </c>
      <c r="BL379" s="17" t="s">
        <v>217</v>
      </c>
      <c r="BM379" s="186" t="s">
        <v>765</v>
      </c>
    </row>
    <row r="380" spans="2:65" s="13" customFormat="1" ht="11.25">
      <c r="B380" s="199"/>
      <c r="C380" s="200"/>
      <c r="D380" s="190" t="s">
        <v>135</v>
      </c>
      <c r="E380" s="201" t="s">
        <v>19</v>
      </c>
      <c r="F380" s="202" t="s">
        <v>766</v>
      </c>
      <c r="G380" s="200"/>
      <c r="H380" s="203">
        <v>8.0000000000000002E-3</v>
      </c>
      <c r="I380" s="204"/>
      <c r="J380" s="200"/>
      <c r="K380" s="200"/>
      <c r="L380" s="205"/>
      <c r="M380" s="206"/>
      <c r="N380" s="207"/>
      <c r="O380" s="207"/>
      <c r="P380" s="207"/>
      <c r="Q380" s="207"/>
      <c r="R380" s="207"/>
      <c r="S380" s="207"/>
      <c r="T380" s="208"/>
      <c r="AT380" s="209" t="s">
        <v>135</v>
      </c>
      <c r="AU380" s="209" t="s">
        <v>77</v>
      </c>
      <c r="AV380" s="13" t="s">
        <v>77</v>
      </c>
      <c r="AW380" s="13" t="s">
        <v>32</v>
      </c>
      <c r="AX380" s="13" t="s">
        <v>75</v>
      </c>
      <c r="AY380" s="209" t="s">
        <v>126</v>
      </c>
    </row>
    <row r="381" spans="2:65" s="1" customFormat="1" ht="24" customHeight="1">
      <c r="B381" s="34"/>
      <c r="C381" s="175" t="s">
        <v>767</v>
      </c>
      <c r="D381" s="175" t="s">
        <v>128</v>
      </c>
      <c r="E381" s="176" t="s">
        <v>768</v>
      </c>
      <c r="F381" s="177" t="s">
        <v>769</v>
      </c>
      <c r="G381" s="178" t="s">
        <v>225</v>
      </c>
      <c r="H381" s="179">
        <v>16.8</v>
      </c>
      <c r="I381" s="180"/>
      <c r="J381" s="181">
        <f>ROUND(I381*H381,2)</f>
        <v>0</v>
      </c>
      <c r="K381" s="177" t="s">
        <v>132</v>
      </c>
      <c r="L381" s="38"/>
      <c r="M381" s="182" t="s">
        <v>19</v>
      </c>
      <c r="N381" s="183" t="s">
        <v>41</v>
      </c>
      <c r="O381" s="63"/>
      <c r="P381" s="184">
        <f>O381*H381</f>
        <v>0</v>
      </c>
      <c r="Q381" s="184">
        <v>0</v>
      </c>
      <c r="R381" s="184">
        <f>Q381*H381</f>
        <v>0</v>
      </c>
      <c r="S381" s="184">
        <v>1.6999999999999999E-3</v>
      </c>
      <c r="T381" s="185">
        <f>S381*H381</f>
        <v>2.8559999999999999E-2</v>
      </c>
      <c r="AR381" s="186" t="s">
        <v>217</v>
      </c>
      <c r="AT381" s="186" t="s">
        <v>128</v>
      </c>
      <c r="AU381" s="186" t="s">
        <v>77</v>
      </c>
      <c r="AY381" s="17" t="s">
        <v>126</v>
      </c>
      <c r="BE381" s="187">
        <f>IF(N381="základní",J381,0)</f>
        <v>0</v>
      </c>
      <c r="BF381" s="187">
        <f>IF(N381="snížená",J381,0)</f>
        <v>0</v>
      </c>
      <c r="BG381" s="187">
        <f>IF(N381="zákl. přenesená",J381,0)</f>
        <v>0</v>
      </c>
      <c r="BH381" s="187">
        <f>IF(N381="sníž. přenesená",J381,0)</f>
        <v>0</v>
      </c>
      <c r="BI381" s="187">
        <f>IF(N381="nulová",J381,0)</f>
        <v>0</v>
      </c>
      <c r="BJ381" s="17" t="s">
        <v>75</v>
      </c>
      <c r="BK381" s="187">
        <f>ROUND(I381*H381,2)</f>
        <v>0</v>
      </c>
      <c r="BL381" s="17" t="s">
        <v>217</v>
      </c>
      <c r="BM381" s="186" t="s">
        <v>770</v>
      </c>
    </row>
    <row r="382" spans="2:65" s="1" customFormat="1" ht="24" customHeight="1">
      <c r="B382" s="34"/>
      <c r="C382" s="175" t="s">
        <v>771</v>
      </c>
      <c r="D382" s="175" t="s">
        <v>128</v>
      </c>
      <c r="E382" s="176" t="s">
        <v>772</v>
      </c>
      <c r="F382" s="177" t="s">
        <v>773</v>
      </c>
      <c r="G382" s="178" t="s">
        <v>225</v>
      </c>
      <c r="H382" s="179">
        <v>7.12</v>
      </c>
      <c r="I382" s="180"/>
      <c r="J382" s="181">
        <f>ROUND(I382*H382,2)</f>
        <v>0</v>
      </c>
      <c r="K382" s="177" t="s">
        <v>132</v>
      </c>
      <c r="L382" s="38"/>
      <c r="M382" s="182" t="s">
        <v>19</v>
      </c>
      <c r="N382" s="183" t="s">
        <v>41</v>
      </c>
      <c r="O382" s="63"/>
      <c r="P382" s="184">
        <f>O382*H382</f>
        <v>0</v>
      </c>
      <c r="Q382" s="184">
        <v>0</v>
      </c>
      <c r="R382" s="184">
        <f>Q382*H382</f>
        <v>0</v>
      </c>
      <c r="S382" s="184">
        <v>1.67E-3</v>
      </c>
      <c r="T382" s="185">
        <f>S382*H382</f>
        <v>1.1890400000000001E-2</v>
      </c>
      <c r="AR382" s="186" t="s">
        <v>217</v>
      </c>
      <c r="AT382" s="186" t="s">
        <v>128</v>
      </c>
      <c r="AU382" s="186" t="s">
        <v>77</v>
      </c>
      <c r="AY382" s="17" t="s">
        <v>126</v>
      </c>
      <c r="BE382" s="187">
        <f>IF(N382="základní",J382,0)</f>
        <v>0</v>
      </c>
      <c r="BF382" s="187">
        <f>IF(N382="snížená",J382,0)</f>
        <v>0</v>
      </c>
      <c r="BG382" s="187">
        <f>IF(N382="zákl. přenesená",J382,0)</f>
        <v>0</v>
      </c>
      <c r="BH382" s="187">
        <f>IF(N382="sníž. přenesená",J382,0)</f>
        <v>0</v>
      </c>
      <c r="BI382" s="187">
        <f>IF(N382="nulová",J382,0)</f>
        <v>0</v>
      </c>
      <c r="BJ382" s="17" t="s">
        <v>75</v>
      </c>
      <c r="BK382" s="187">
        <f>ROUND(I382*H382,2)</f>
        <v>0</v>
      </c>
      <c r="BL382" s="17" t="s">
        <v>217</v>
      </c>
      <c r="BM382" s="186" t="s">
        <v>774</v>
      </c>
    </row>
    <row r="383" spans="2:65" s="13" customFormat="1" ht="11.25">
      <c r="B383" s="199"/>
      <c r="C383" s="200"/>
      <c r="D383" s="190" t="s">
        <v>135</v>
      </c>
      <c r="E383" s="201" t="s">
        <v>19</v>
      </c>
      <c r="F383" s="202" t="s">
        <v>775</v>
      </c>
      <c r="G383" s="200"/>
      <c r="H383" s="203">
        <v>7.12</v>
      </c>
      <c r="I383" s="204"/>
      <c r="J383" s="200"/>
      <c r="K383" s="200"/>
      <c r="L383" s="205"/>
      <c r="M383" s="206"/>
      <c r="N383" s="207"/>
      <c r="O383" s="207"/>
      <c r="P383" s="207"/>
      <c r="Q383" s="207"/>
      <c r="R383" s="207"/>
      <c r="S383" s="207"/>
      <c r="T383" s="208"/>
      <c r="AT383" s="209" t="s">
        <v>135</v>
      </c>
      <c r="AU383" s="209" t="s">
        <v>77</v>
      </c>
      <c r="AV383" s="13" t="s">
        <v>77</v>
      </c>
      <c r="AW383" s="13" t="s">
        <v>32</v>
      </c>
      <c r="AX383" s="13" t="s">
        <v>75</v>
      </c>
      <c r="AY383" s="209" t="s">
        <v>126</v>
      </c>
    </row>
    <row r="384" spans="2:65" s="1" customFormat="1" ht="24" customHeight="1">
      <c r="B384" s="34"/>
      <c r="C384" s="175" t="s">
        <v>776</v>
      </c>
      <c r="D384" s="175" t="s">
        <v>128</v>
      </c>
      <c r="E384" s="176" t="s">
        <v>777</v>
      </c>
      <c r="F384" s="177" t="s">
        <v>778</v>
      </c>
      <c r="G384" s="178" t="s">
        <v>225</v>
      </c>
      <c r="H384" s="179">
        <v>23</v>
      </c>
      <c r="I384" s="180"/>
      <c r="J384" s="181">
        <f>ROUND(I384*H384,2)</f>
        <v>0</v>
      </c>
      <c r="K384" s="177" t="s">
        <v>132</v>
      </c>
      <c r="L384" s="38"/>
      <c r="M384" s="182" t="s">
        <v>19</v>
      </c>
      <c r="N384" s="183" t="s">
        <v>41</v>
      </c>
      <c r="O384" s="63"/>
      <c r="P384" s="184">
        <f>O384*H384</f>
        <v>0</v>
      </c>
      <c r="Q384" s="184">
        <v>0</v>
      </c>
      <c r="R384" s="184">
        <f>Q384*H384</f>
        <v>0</v>
      </c>
      <c r="S384" s="184">
        <v>2.5999999999999999E-3</v>
      </c>
      <c r="T384" s="185">
        <f>S384*H384</f>
        <v>5.9799999999999999E-2</v>
      </c>
      <c r="AR384" s="186" t="s">
        <v>217</v>
      </c>
      <c r="AT384" s="186" t="s">
        <v>128</v>
      </c>
      <c r="AU384" s="186" t="s">
        <v>77</v>
      </c>
      <c r="AY384" s="17" t="s">
        <v>126</v>
      </c>
      <c r="BE384" s="187">
        <f>IF(N384="základní",J384,0)</f>
        <v>0</v>
      </c>
      <c r="BF384" s="187">
        <f>IF(N384="snížená",J384,0)</f>
        <v>0</v>
      </c>
      <c r="BG384" s="187">
        <f>IF(N384="zákl. přenesená",J384,0)</f>
        <v>0</v>
      </c>
      <c r="BH384" s="187">
        <f>IF(N384="sníž. přenesená",J384,0)</f>
        <v>0</v>
      </c>
      <c r="BI384" s="187">
        <f>IF(N384="nulová",J384,0)</f>
        <v>0</v>
      </c>
      <c r="BJ384" s="17" t="s">
        <v>75</v>
      </c>
      <c r="BK384" s="187">
        <f>ROUND(I384*H384,2)</f>
        <v>0</v>
      </c>
      <c r="BL384" s="17" t="s">
        <v>217</v>
      </c>
      <c r="BM384" s="186" t="s">
        <v>779</v>
      </c>
    </row>
    <row r="385" spans="2:65" s="13" customFormat="1" ht="11.25">
      <c r="B385" s="199"/>
      <c r="C385" s="200"/>
      <c r="D385" s="190" t="s">
        <v>135</v>
      </c>
      <c r="E385" s="201" t="s">
        <v>19</v>
      </c>
      <c r="F385" s="202" t="s">
        <v>780</v>
      </c>
      <c r="G385" s="200"/>
      <c r="H385" s="203">
        <v>23</v>
      </c>
      <c r="I385" s="204"/>
      <c r="J385" s="200"/>
      <c r="K385" s="200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135</v>
      </c>
      <c r="AU385" s="209" t="s">
        <v>77</v>
      </c>
      <c r="AV385" s="13" t="s">
        <v>77</v>
      </c>
      <c r="AW385" s="13" t="s">
        <v>32</v>
      </c>
      <c r="AX385" s="13" t="s">
        <v>75</v>
      </c>
      <c r="AY385" s="209" t="s">
        <v>126</v>
      </c>
    </row>
    <row r="386" spans="2:65" s="1" customFormat="1" ht="16.5" customHeight="1">
      <c r="B386" s="34"/>
      <c r="C386" s="175" t="s">
        <v>781</v>
      </c>
      <c r="D386" s="175" t="s">
        <v>128</v>
      </c>
      <c r="E386" s="176" t="s">
        <v>782</v>
      </c>
      <c r="F386" s="177" t="s">
        <v>783</v>
      </c>
      <c r="G386" s="178" t="s">
        <v>225</v>
      </c>
      <c r="H386" s="179">
        <v>7</v>
      </c>
      <c r="I386" s="180"/>
      <c r="J386" s="181">
        <f>ROUND(I386*H386,2)</f>
        <v>0</v>
      </c>
      <c r="K386" s="177" t="s">
        <v>132</v>
      </c>
      <c r="L386" s="38"/>
      <c r="M386" s="182" t="s">
        <v>19</v>
      </c>
      <c r="N386" s="183" t="s">
        <v>41</v>
      </c>
      <c r="O386" s="63"/>
      <c r="P386" s="184">
        <f>O386*H386</f>
        <v>0</v>
      </c>
      <c r="Q386" s="184">
        <v>0</v>
      </c>
      <c r="R386" s="184">
        <f>Q386*H386</f>
        <v>0</v>
      </c>
      <c r="S386" s="184">
        <v>3.9399999999999999E-3</v>
      </c>
      <c r="T386" s="185">
        <f>S386*H386</f>
        <v>2.758E-2</v>
      </c>
      <c r="AR386" s="186" t="s">
        <v>217</v>
      </c>
      <c r="AT386" s="186" t="s">
        <v>128</v>
      </c>
      <c r="AU386" s="186" t="s">
        <v>77</v>
      </c>
      <c r="AY386" s="17" t="s">
        <v>126</v>
      </c>
      <c r="BE386" s="187">
        <f>IF(N386="základní",J386,0)</f>
        <v>0</v>
      </c>
      <c r="BF386" s="187">
        <f>IF(N386="snížená",J386,0)</f>
        <v>0</v>
      </c>
      <c r="BG386" s="187">
        <f>IF(N386="zákl. přenesená",J386,0)</f>
        <v>0</v>
      </c>
      <c r="BH386" s="187">
        <f>IF(N386="sníž. přenesená",J386,0)</f>
        <v>0</v>
      </c>
      <c r="BI386" s="187">
        <f>IF(N386="nulová",J386,0)</f>
        <v>0</v>
      </c>
      <c r="BJ386" s="17" t="s">
        <v>75</v>
      </c>
      <c r="BK386" s="187">
        <f>ROUND(I386*H386,2)</f>
        <v>0</v>
      </c>
      <c r="BL386" s="17" t="s">
        <v>217</v>
      </c>
      <c r="BM386" s="186" t="s">
        <v>784</v>
      </c>
    </row>
    <row r="387" spans="2:65" s="13" customFormat="1" ht="11.25">
      <c r="B387" s="199"/>
      <c r="C387" s="200"/>
      <c r="D387" s="190" t="s">
        <v>135</v>
      </c>
      <c r="E387" s="201" t="s">
        <v>19</v>
      </c>
      <c r="F387" s="202" t="s">
        <v>785</v>
      </c>
      <c r="G387" s="200"/>
      <c r="H387" s="203">
        <v>7</v>
      </c>
      <c r="I387" s="204"/>
      <c r="J387" s="200"/>
      <c r="K387" s="200"/>
      <c r="L387" s="205"/>
      <c r="M387" s="206"/>
      <c r="N387" s="207"/>
      <c r="O387" s="207"/>
      <c r="P387" s="207"/>
      <c r="Q387" s="207"/>
      <c r="R387" s="207"/>
      <c r="S387" s="207"/>
      <c r="T387" s="208"/>
      <c r="AT387" s="209" t="s">
        <v>135</v>
      </c>
      <c r="AU387" s="209" t="s">
        <v>77</v>
      </c>
      <c r="AV387" s="13" t="s">
        <v>77</v>
      </c>
      <c r="AW387" s="13" t="s">
        <v>32</v>
      </c>
      <c r="AX387" s="13" t="s">
        <v>75</v>
      </c>
      <c r="AY387" s="209" t="s">
        <v>126</v>
      </c>
    </row>
    <row r="388" spans="2:65" s="1" customFormat="1" ht="24" customHeight="1">
      <c r="B388" s="34"/>
      <c r="C388" s="175" t="s">
        <v>786</v>
      </c>
      <c r="D388" s="175" t="s">
        <v>128</v>
      </c>
      <c r="E388" s="176" t="s">
        <v>787</v>
      </c>
      <c r="F388" s="177" t="s">
        <v>788</v>
      </c>
      <c r="G388" s="178" t="s">
        <v>225</v>
      </c>
      <c r="H388" s="179">
        <v>11.5</v>
      </c>
      <c r="I388" s="180"/>
      <c r="J388" s="181">
        <f>ROUND(I388*H388,2)</f>
        <v>0</v>
      </c>
      <c r="K388" s="177" t="s">
        <v>19</v>
      </c>
      <c r="L388" s="38"/>
      <c r="M388" s="182" t="s">
        <v>19</v>
      </c>
      <c r="N388" s="183" t="s">
        <v>41</v>
      </c>
      <c r="O388" s="63"/>
      <c r="P388" s="184">
        <f>O388*H388</f>
        <v>0</v>
      </c>
      <c r="Q388" s="184">
        <v>5.8500000000000002E-3</v>
      </c>
      <c r="R388" s="184">
        <f>Q388*H388</f>
        <v>6.7275000000000001E-2</v>
      </c>
      <c r="S388" s="184">
        <v>0</v>
      </c>
      <c r="T388" s="185">
        <f>S388*H388</f>
        <v>0</v>
      </c>
      <c r="AR388" s="186" t="s">
        <v>217</v>
      </c>
      <c r="AT388" s="186" t="s">
        <v>128</v>
      </c>
      <c r="AU388" s="186" t="s">
        <v>77</v>
      </c>
      <c r="AY388" s="17" t="s">
        <v>126</v>
      </c>
      <c r="BE388" s="187">
        <f>IF(N388="základní",J388,0)</f>
        <v>0</v>
      </c>
      <c r="BF388" s="187">
        <f>IF(N388="snížená",J388,0)</f>
        <v>0</v>
      </c>
      <c r="BG388" s="187">
        <f>IF(N388="zákl. přenesená",J388,0)</f>
        <v>0</v>
      </c>
      <c r="BH388" s="187">
        <f>IF(N388="sníž. přenesená",J388,0)</f>
        <v>0</v>
      </c>
      <c r="BI388" s="187">
        <f>IF(N388="nulová",J388,0)</f>
        <v>0</v>
      </c>
      <c r="BJ388" s="17" t="s">
        <v>75</v>
      </c>
      <c r="BK388" s="187">
        <f>ROUND(I388*H388,2)</f>
        <v>0</v>
      </c>
      <c r="BL388" s="17" t="s">
        <v>217</v>
      </c>
      <c r="BM388" s="186" t="s">
        <v>789</v>
      </c>
    </row>
    <row r="389" spans="2:65" s="1" customFormat="1" ht="24" customHeight="1">
      <c r="B389" s="34"/>
      <c r="C389" s="175" t="s">
        <v>790</v>
      </c>
      <c r="D389" s="175" t="s">
        <v>128</v>
      </c>
      <c r="E389" s="176" t="s">
        <v>791</v>
      </c>
      <c r="F389" s="177" t="s">
        <v>792</v>
      </c>
      <c r="G389" s="178" t="s">
        <v>225</v>
      </c>
      <c r="H389" s="179">
        <v>16.8</v>
      </c>
      <c r="I389" s="180"/>
      <c r="J389" s="181">
        <f>ROUND(I389*H389,2)</f>
        <v>0</v>
      </c>
      <c r="K389" s="177" t="s">
        <v>132</v>
      </c>
      <c r="L389" s="38"/>
      <c r="M389" s="182" t="s">
        <v>19</v>
      </c>
      <c r="N389" s="183" t="s">
        <v>41</v>
      </c>
      <c r="O389" s="63"/>
      <c r="P389" s="184">
        <f>O389*H389</f>
        <v>0</v>
      </c>
      <c r="Q389" s="184">
        <v>3.47E-3</v>
      </c>
      <c r="R389" s="184">
        <f>Q389*H389</f>
        <v>5.8296000000000001E-2</v>
      </c>
      <c r="S389" s="184">
        <v>0</v>
      </c>
      <c r="T389" s="185">
        <f>S389*H389</f>
        <v>0</v>
      </c>
      <c r="AR389" s="186" t="s">
        <v>217</v>
      </c>
      <c r="AT389" s="186" t="s">
        <v>128</v>
      </c>
      <c r="AU389" s="186" t="s">
        <v>77</v>
      </c>
      <c r="AY389" s="17" t="s">
        <v>126</v>
      </c>
      <c r="BE389" s="187">
        <f>IF(N389="základní",J389,0)</f>
        <v>0</v>
      </c>
      <c r="BF389" s="187">
        <f>IF(N389="snížená",J389,0)</f>
        <v>0</v>
      </c>
      <c r="BG389" s="187">
        <f>IF(N389="zákl. přenesená",J389,0)</f>
        <v>0</v>
      </c>
      <c r="BH389" s="187">
        <f>IF(N389="sníž. přenesená",J389,0)</f>
        <v>0</v>
      </c>
      <c r="BI389" s="187">
        <f>IF(N389="nulová",J389,0)</f>
        <v>0</v>
      </c>
      <c r="BJ389" s="17" t="s">
        <v>75</v>
      </c>
      <c r="BK389" s="187">
        <f>ROUND(I389*H389,2)</f>
        <v>0</v>
      </c>
      <c r="BL389" s="17" t="s">
        <v>217</v>
      </c>
      <c r="BM389" s="186" t="s">
        <v>793</v>
      </c>
    </row>
    <row r="390" spans="2:65" s="13" customFormat="1" ht="11.25">
      <c r="B390" s="199"/>
      <c r="C390" s="200"/>
      <c r="D390" s="190" t="s">
        <v>135</v>
      </c>
      <c r="E390" s="201" t="s">
        <v>19</v>
      </c>
      <c r="F390" s="202" t="s">
        <v>794</v>
      </c>
      <c r="G390" s="200"/>
      <c r="H390" s="203">
        <v>16.8</v>
      </c>
      <c r="I390" s="204"/>
      <c r="J390" s="200"/>
      <c r="K390" s="200"/>
      <c r="L390" s="205"/>
      <c r="M390" s="206"/>
      <c r="N390" s="207"/>
      <c r="O390" s="207"/>
      <c r="P390" s="207"/>
      <c r="Q390" s="207"/>
      <c r="R390" s="207"/>
      <c r="S390" s="207"/>
      <c r="T390" s="208"/>
      <c r="AT390" s="209" t="s">
        <v>135</v>
      </c>
      <c r="AU390" s="209" t="s">
        <v>77</v>
      </c>
      <c r="AV390" s="13" t="s">
        <v>77</v>
      </c>
      <c r="AW390" s="13" t="s">
        <v>32</v>
      </c>
      <c r="AX390" s="13" t="s">
        <v>75</v>
      </c>
      <c r="AY390" s="209" t="s">
        <v>126</v>
      </c>
    </row>
    <row r="391" spans="2:65" s="1" customFormat="1" ht="36" customHeight="1">
      <c r="B391" s="34"/>
      <c r="C391" s="175" t="s">
        <v>795</v>
      </c>
      <c r="D391" s="175" t="s">
        <v>128</v>
      </c>
      <c r="E391" s="176" t="s">
        <v>796</v>
      </c>
      <c r="F391" s="177" t="s">
        <v>797</v>
      </c>
      <c r="G391" s="178" t="s">
        <v>225</v>
      </c>
      <c r="H391" s="179">
        <v>3.84</v>
      </c>
      <c r="I391" s="180"/>
      <c r="J391" s="181">
        <f>ROUND(I391*H391,2)</f>
        <v>0</v>
      </c>
      <c r="K391" s="177" t="s">
        <v>132</v>
      </c>
      <c r="L391" s="38"/>
      <c r="M391" s="182" t="s">
        <v>19</v>
      </c>
      <c r="N391" s="183" t="s">
        <v>41</v>
      </c>
      <c r="O391" s="63"/>
      <c r="P391" s="184">
        <f>O391*H391</f>
        <v>0</v>
      </c>
      <c r="Q391" s="184">
        <v>2.16E-3</v>
      </c>
      <c r="R391" s="184">
        <f>Q391*H391</f>
        <v>8.2944000000000004E-3</v>
      </c>
      <c r="S391" s="184">
        <v>0</v>
      </c>
      <c r="T391" s="185">
        <f>S391*H391</f>
        <v>0</v>
      </c>
      <c r="AR391" s="186" t="s">
        <v>217</v>
      </c>
      <c r="AT391" s="186" t="s">
        <v>128</v>
      </c>
      <c r="AU391" s="186" t="s">
        <v>77</v>
      </c>
      <c r="AY391" s="17" t="s">
        <v>126</v>
      </c>
      <c r="BE391" s="187">
        <f>IF(N391="základní",J391,0)</f>
        <v>0</v>
      </c>
      <c r="BF391" s="187">
        <f>IF(N391="snížená",J391,0)</f>
        <v>0</v>
      </c>
      <c r="BG391" s="187">
        <f>IF(N391="zákl. přenesená",J391,0)</f>
        <v>0</v>
      </c>
      <c r="BH391" s="187">
        <f>IF(N391="sníž. přenesená",J391,0)</f>
        <v>0</v>
      </c>
      <c r="BI391" s="187">
        <f>IF(N391="nulová",J391,0)</f>
        <v>0</v>
      </c>
      <c r="BJ391" s="17" t="s">
        <v>75</v>
      </c>
      <c r="BK391" s="187">
        <f>ROUND(I391*H391,2)</f>
        <v>0</v>
      </c>
      <c r="BL391" s="17" t="s">
        <v>217</v>
      </c>
      <c r="BM391" s="186" t="s">
        <v>798</v>
      </c>
    </row>
    <row r="392" spans="2:65" s="13" customFormat="1" ht="11.25">
      <c r="B392" s="199"/>
      <c r="C392" s="200"/>
      <c r="D392" s="190" t="s">
        <v>135</v>
      </c>
      <c r="E392" s="201" t="s">
        <v>19</v>
      </c>
      <c r="F392" s="202" t="s">
        <v>799</v>
      </c>
      <c r="G392" s="200"/>
      <c r="H392" s="203">
        <v>3.84</v>
      </c>
      <c r="I392" s="204"/>
      <c r="J392" s="200"/>
      <c r="K392" s="200"/>
      <c r="L392" s="205"/>
      <c r="M392" s="206"/>
      <c r="N392" s="207"/>
      <c r="O392" s="207"/>
      <c r="P392" s="207"/>
      <c r="Q392" s="207"/>
      <c r="R392" s="207"/>
      <c r="S392" s="207"/>
      <c r="T392" s="208"/>
      <c r="AT392" s="209" t="s">
        <v>135</v>
      </c>
      <c r="AU392" s="209" t="s">
        <v>77</v>
      </c>
      <c r="AV392" s="13" t="s">
        <v>77</v>
      </c>
      <c r="AW392" s="13" t="s">
        <v>32</v>
      </c>
      <c r="AX392" s="13" t="s">
        <v>75</v>
      </c>
      <c r="AY392" s="209" t="s">
        <v>126</v>
      </c>
    </row>
    <row r="393" spans="2:65" s="1" customFormat="1" ht="24" customHeight="1">
      <c r="B393" s="34"/>
      <c r="C393" s="175" t="s">
        <v>800</v>
      </c>
      <c r="D393" s="175" t="s">
        <v>128</v>
      </c>
      <c r="E393" s="176" t="s">
        <v>801</v>
      </c>
      <c r="F393" s="177" t="s">
        <v>802</v>
      </c>
      <c r="G393" s="178" t="s">
        <v>225</v>
      </c>
      <c r="H393" s="179">
        <v>23</v>
      </c>
      <c r="I393" s="180"/>
      <c r="J393" s="181">
        <f>ROUND(I393*H393,2)</f>
        <v>0</v>
      </c>
      <c r="K393" s="177" t="s">
        <v>132</v>
      </c>
      <c r="L393" s="38"/>
      <c r="M393" s="182" t="s">
        <v>19</v>
      </c>
      <c r="N393" s="183" t="s">
        <v>41</v>
      </c>
      <c r="O393" s="63"/>
      <c r="P393" s="184">
        <f>O393*H393</f>
        <v>0</v>
      </c>
      <c r="Q393" s="184">
        <v>1.3699999999999999E-3</v>
      </c>
      <c r="R393" s="184">
        <f>Q393*H393</f>
        <v>3.1509999999999996E-2</v>
      </c>
      <c r="S393" s="184">
        <v>0</v>
      </c>
      <c r="T393" s="185">
        <f>S393*H393</f>
        <v>0</v>
      </c>
      <c r="AR393" s="186" t="s">
        <v>217</v>
      </c>
      <c r="AT393" s="186" t="s">
        <v>128</v>
      </c>
      <c r="AU393" s="186" t="s">
        <v>77</v>
      </c>
      <c r="AY393" s="17" t="s">
        <v>126</v>
      </c>
      <c r="BE393" s="187">
        <f>IF(N393="základní",J393,0)</f>
        <v>0</v>
      </c>
      <c r="BF393" s="187">
        <f>IF(N393="snížená",J393,0)</f>
        <v>0</v>
      </c>
      <c r="BG393" s="187">
        <f>IF(N393="zákl. přenesená",J393,0)</f>
        <v>0</v>
      </c>
      <c r="BH393" s="187">
        <f>IF(N393="sníž. přenesená",J393,0)</f>
        <v>0</v>
      </c>
      <c r="BI393" s="187">
        <f>IF(N393="nulová",J393,0)</f>
        <v>0</v>
      </c>
      <c r="BJ393" s="17" t="s">
        <v>75</v>
      </c>
      <c r="BK393" s="187">
        <f>ROUND(I393*H393,2)</f>
        <v>0</v>
      </c>
      <c r="BL393" s="17" t="s">
        <v>217</v>
      </c>
      <c r="BM393" s="186" t="s">
        <v>803</v>
      </c>
    </row>
    <row r="394" spans="2:65" s="13" customFormat="1" ht="11.25">
      <c r="B394" s="199"/>
      <c r="C394" s="200"/>
      <c r="D394" s="190" t="s">
        <v>135</v>
      </c>
      <c r="E394" s="201" t="s">
        <v>19</v>
      </c>
      <c r="F394" s="202" t="s">
        <v>780</v>
      </c>
      <c r="G394" s="200"/>
      <c r="H394" s="203">
        <v>23</v>
      </c>
      <c r="I394" s="204"/>
      <c r="J394" s="200"/>
      <c r="K394" s="200"/>
      <c r="L394" s="205"/>
      <c r="M394" s="206"/>
      <c r="N394" s="207"/>
      <c r="O394" s="207"/>
      <c r="P394" s="207"/>
      <c r="Q394" s="207"/>
      <c r="R394" s="207"/>
      <c r="S394" s="207"/>
      <c r="T394" s="208"/>
      <c r="AT394" s="209" t="s">
        <v>135</v>
      </c>
      <c r="AU394" s="209" t="s">
        <v>77</v>
      </c>
      <c r="AV394" s="13" t="s">
        <v>77</v>
      </c>
      <c r="AW394" s="13" t="s">
        <v>32</v>
      </c>
      <c r="AX394" s="13" t="s">
        <v>75</v>
      </c>
      <c r="AY394" s="209" t="s">
        <v>126</v>
      </c>
    </row>
    <row r="395" spans="2:65" s="1" customFormat="1" ht="36" customHeight="1">
      <c r="B395" s="34"/>
      <c r="C395" s="175" t="s">
        <v>804</v>
      </c>
      <c r="D395" s="175" t="s">
        <v>128</v>
      </c>
      <c r="E395" s="176" t="s">
        <v>805</v>
      </c>
      <c r="F395" s="177" t="s">
        <v>806</v>
      </c>
      <c r="G395" s="178" t="s">
        <v>205</v>
      </c>
      <c r="H395" s="179">
        <v>2</v>
      </c>
      <c r="I395" s="180"/>
      <c r="J395" s="181">
        <f>ROUND(I395*H395,2)</f>
        <v>0</v>
      </c>
      <c r="K395" s="177" t="s">
        <v>132</v>
      </c>
      <c r="L395" s="38"/>
      <c r="M395" s="182" t="s">
        <v>19</v>
      </c>
      <c r="N395" s="183" t="s">
        <v>41</v>
      </c>
      <c r="O395" s="63"/>
      <c r="P395" s="184">
        <f>O395*H395</f>
        <v>0</v>
      </c>
      <c r="Q395" s="184">
        <v>2.0000000000000001E-4</v>
      </c>
      <c r="R395" s="184">
        <f>Q395*H395</f>
        <v>4.0000000000000002E-4</v>
      </c>
      <c r="S395" s="184">
        <v>0</v>
      </c>
      <c r="T395" s="185">
        <f>S395*H395</f>
        <v>0</v>
      </c>
      <c r="AR395" s="186" t="s">
        <v>217</v>
      </c>
      <c r="AT395" s="186" t="s">
        <v>128</v>
      </c>
      <c r="AU395" s="186" t="s">
        <v>77</v>
      </c>
      <c r="AY395" s="17" t="s">
        <v>126</v>
      </c>
      <c r="BE395" s="187">
        <f>IF(N395="základní",J395,0)</f>
        <v>0</v>
      </c>
      <c r="BF395" s="187">
        <f>IF(N395="snížená",J395,0)</f>
        <v>0</v>
      </c>
      <c r="BG395" s="187">
        <f>IF(N395="zákl. přenesená",J395,0)</f>
        <v>0</v>
      </c>
      <c r="BH395" s="187">
        <f>IF(N395="sníž. přenesená",J395,0)</f>
        <v>0</v>
      </c>
      <c r="BI395" s="187">
        <f>IF(N395="nulová",J395,0)</f>
        <v>0</v>
      </c>
      <c r="BJ395" s="17" t="s">
        <v>75</v>
      </c>
      <c r="BK395" s="187">
        <f>ROUND(I395*H395,2)</f>
        <v>0</v>
      </c>
      <c r="BL395" s="17" t="s">
        <v>217</v>
      </c>
      <c r="BM395" s="186" t="s">
        <v>807</v>
      </c>
    </row>
    <row r="396" spans="2:65" s="13" customFormat="1" ht="11.25">
      <c r="B396" s="199"/>
      <c r="C396" s="200"/>
      <c r="D396" s="190" t="s">
        <v>135</v>
      </c>
      <c r="E396" s="201" t="s">
        <v>19</v>
      </c>
      <c r="F396" s="202" t="s">
        <v>728</v>
      </c>
      <c r="G396" s="200"/>
      <c r="H396" s="203">
        <v>2</v>
      </c>
      <c r="I396" s="204"/>
      <c r="J396" s="200"/>
      <c r="K396" s="200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135</v>
      </c>
      <c r="AU396" s="209" t="s">
        <v>77</v>
      </c>
      <c r="AV396" s="13" t="s">
        <v>77</v>
      </c>
      <c r="AW396" s="13" t="s">
        <v>32</v>
      </c>
      <c r="AX396" s="13" t="s">
        <v>75</v>
      </c>
      <c r="AY396" s="209" t="s">
        <v>126</v>
      </c>
    </row>
    <row r="397" spans="2:65" s="1" customFormat="1" ht="36" customHeight="1">
      <c r="B397" s="34"/>
      <c r="C397" s="175" t="s">
        <v>808</v>
      </c>
      <c r="D397" s="175" t="s">
        <v>128</v>
      </c>
      <c r="E397" s="176" t="s">
        <v>809</v>
      </c>
      <c r="F397" s="177" t="s">
        <v>810</v>
      </c>
      <c r="G397" s="178" t="s">
        <v>225</v>
      </c>
      <c r="H397" s="179">
        <v>7</v>
      </c>
      <c r="I397" s="180"/>
      <c r="J397" s="181">
        <f>ROUND(I397*H397,2)</f>
        <v>0</v>
      </c>
      <c r="K397" s="177" t="s">
        <v>132</v>
      </c>
      <c r="L397" s="38"/>
      <c r="M397" s="182" t="s">
        <v>19</v>
      </c>
      <c r="N397" s="183" t="s">
        <v>41</v>
      </c>
      <c r="O397" s="63"/>
      <c r="P397" s="184">
        <f>O397*H397</f>
        <v>0</v>
      </c>
      <c r="Q397" s="184">
        <v>1.82E-3</v>
      </c>
      <c r="R397" s="184">
        <f>Q397*H397</f>
        <v>1.274E-2</v>
      </c>
      <c r="S397" s="184">
        <v>0</v>
      </c>
      <c r="T397" s="185">
        <f>S397*H397</f>
        <v>0</v>
      </c>
      <c r="AR397" s="186" t="s">
        <v>217</v>
      </c>
      <c r="AT397" s="186" t="s">
        <v>128</v>
      </c>
      <c r="AU397" s="186" t="s">
        <v>77</v>
      </c>
      <c r="AY397" s="17" t="s">
        <v>126</v>
      </c>
      <c r="BE397" s="187">
        <f>IF(N397="základní",J397,0)</f>
        <v>0</v>
      </c>
      <c r="BF397" s="187">
        <f>IF(N397="snížená",J397,0)</f>
        <v>0</v>
      </c>
      <c r="BG397" s="187">
        <f>IF(N397="zákl. přenesená",J397,0)</f>
        <v>0</v>
      </c>
      <c r="BH397" s="187">
        <f>IF(N397="sníž. přenesená",J397,0)</f>
        <v>0</v>
      </c>
      <c r="BI397" s="187">
        <f>IF(N397="nulová",J397,0)</f>
        <v>0</v>
      </c>
      <c r="BJ397" s="17" t="s">
        <v>75</v>
      </c>
      <c r="BK397" s="187">
        <f>ROUND(I397*H397,2)</f>
        <v>0</v>
      </c>
      <c r="BL397" s="17" t="s">
        <v>217</v>
      </c>
      <c r="BM397" s="186" t="s">
        <v>811</v>
      </c>
    </row>
    <row r="398" spans="2:65" s="13" customFormat="1" ht="11.25">
      <c r="B398" s="199"/>
      <c r="C398" s="200"/>
      <c r="D398" s="190" t="s">
        <v>135</v>
      </c>
      <c r="E398" s="201" t="s">
        <v>19</v>
      </c>
      <c r="F398" s="202" t="s">
        <v>785</v>
      </c>
      <c r="G398" s="200"/>
      <c r="H398" s="203">
        <v>7</v>
      </c>
      <c r="I398" s="204"/>
      <c r="J398" s="200"/>
      <c r="K398" s="200"/>
      <c r="L398" s="205"/>
      <c r="M398" s="206"/>
      <c r="N398" s="207"/>
      <c r="O398" s="207"/>
      <c r="P398" s="207"/>
      <c r="Q398" s="207"/>
      <c r="R398" s="207"/>
      <c r="S398" s="207"/>
      <c r="T398" s="208"/>
      <c r="AT398" s="209" t="s">
        <v>135</v>
      </c>
      <c r="AU398" s="209" t="s">
        <v>77</v>
      </c>
      <c r="AV398" s="13" t="s">
        <v>77</v>
      </c>
      <c r="AW398" s="13" t="s">
        <v>32</v>
      </c>
      <c r="AX398" s="13" t="s">
        <v>75</v>
      </c>
      <c r="AY398" s="209" t="s">
        <v>126</v>
      </c>
    </row>
    <row r="399" spans="2:65" s="1" customFormat="1" ht="36" customHeight="1">
      <c r="B399" s="34"/>
      <c r="C399" s="175" t="s">
        <v>812</v>
      </c>
      <c r="D399" s="175" t="s">
        <v>128</v>
      </c>
      <c r="E399" s="176" t="s">
        <v>813</v>
      </c>
      <c r="F399" s="177" t="s">
        <v>814</v>
      </c>
      <c r="G399" s="178" t="s">
        <v>210</v>
      </c>
      <c r="H399" s="179">
        <v>0.187</v>
      </c>
      <c r="I399" s="180"/>
      <c r="J399" s="181">
        <f>ROUND(I399*H399,2)</f>
        <v>0</v>
      </c>
      <c r="K399" s="177" t="s">
        <v>132</v>
      </c>
      <c r="L399" s="38"/>
      <c r="M399" s="182" t="s">
        <v>19</v>
      </c>
      <c r="N399" s="183" t="s">
        <v>41</v>
      </c>
      <c r="O399" s="63"/>
      <c r="P399" s="184">
        <f>O399*H399</f>
        <v>0</v>
      </c>
      <c r="Q399" s="184">
        <v>0</v>
      </c>
      <c r="R399" s="184">
        <f>Q399*H399</f>
        <v>0</v>
      </c>
      <c r="S399" s="184">
        <v>0</v>
      </c>
      <c r="T399" s="185">
        <f>S399*H399</f>
        <v>0</v>
      </c>
      <c r="AR399" s="186" t="s">
        <v>217</v>
      </c>
      <c r="AT399" s="186" t="s">
        <v>128</v>
      </c>
      <c r="AU399" s="186" t="s">
        <v>77</v>
      </c>
      <c r="AY399" s="17" t="s">
        <v>126</v>
      </c>
      <c r="BE399" s="187">
        <f>IF(N399="základní",J399,0)</f>
        <v>0</v>
      </c>
      <c r="BF399" s="187">
        <f>IF(N399="snížená",J399,0)</f>
        <v>0</v>
      </c>
      <c r="BG399" s="187">
        <f>IF(N399="zákl. přenesená",J399,0)</f>
        <v>0</v>
      </c>
      <c r="BH399" s="187">
        <f>IF(N399="sníž. přenesená",J399,0)</f>
        <v>0</v>
      </c>
      <c r="BI399" s="187">
        <f>IF(N399="nulová",J399,0)</f>
        <v>0</v>
      </c>
      <c r="BJ399" s="17" t="s">
        <v>75</v>
      </c>
      <c r="BK399" s="187">
        <f>ROUND(I399*H399,2)</f>
        <v>0</v>
      </c>
      <c r="BL399" s="17" t="s">
        <v>217</v>
      </c>
      <c r="BM399" s="186" t="s">
        <v>815</v>
      </c>
    </row>
    <row r="400" spans="2:65" s="1" customFormat="1" ht="48" customHeight="1">
      <c r="B400" s="34"/>
      <c r="C400" s="175" t="s">
        <v>816</v>
      </c>
      <c r="D400" s="175" t="s">
        <v>128</v>
      </c>
      <c r="E400" s="176" t="s">
        <v>817</v>
      </c>
      <c r="F400" s="177" t="s">
        <v>818</v>
      </c>
      <c r="G400" s="178" t="s">
        <v>210</v>
      </c>
      <c r="H400" s="179">
        <v>0.187</v>
      </c>
      <c r="I400" s="180"/>
      <c r="J400" s="181">
        <f>ROUND(I400*H400,2)</f>
        <v>0</v>
      </c>
      <c r="K400" s="177" t="s">
        <v>132</v>
      </c>
      <c r="L400" s="38"/>
      <c r="M400" s="182" t="s">
        <v>19</v>
      </c>
      <c r="N400" s="183" t="s">
        <v>41</v>
      </c>
      <c r="O400" s="63"/>
      <c r="P400" s="184">
        <f>O400*H400</f>
        <v>0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AR400" s="186" t="s">
        <v>217</v>
      </c>
      <c r="AT400" s="186" t="s">
        <v>128</v>
      </c>
      <c r="AU400" s="186" t="s">
        <v>77</v>
      </c>
      <c r="AY400" s="17" t="s">
        <v>126</v>
      </c>
      <c r="BE400" s="187">
        <f>IF(N400="základní",J400,0)</f>
        <v>0</v>
      </c>
      <c r="BF400" s="187">
        <f>IF(N400="snížená",J400,0)</f>
        <v>0</v>
      </c>
      <c r="BG400" s="187">
        <f>IF(N400="zákl. přenesená",J400,0)</f>
        <v>0</v>
      </c>
      <c r="BH400" s="187">
        <f>IF(N400="sníž. přenesená",J400,0)</f>
        <v>0</v>
      </c>
      <c r="BI400" s="187">
        <f>IF(N400="nulová",J400,0)</f>
        <v>0</v>
      </c>
      <c r="BJ400" s="17" t="s">
        <v>75</v>
      </c>
      <c r="BK400" s="187">
        <f>ROUND(I400*H400,2)</f>
        <v>0</v>
      </c>
      <c r="BL400" s="17" t="s">
        <v>217</v>
      </c>
      <c r="BM400" s="186" t="s">
        <v>819</v>
      </c>
    </row>
    <row r="401" spans="2:65" s="11" customFormat="1" ht="22.9" customHeight="1">
      <c r="B401" s="159"/>
      <c r="C401" s="160"/>
      <c r="D401" s="161" t="s">
        <v>69</v>
      </c>
      <c r="E401" s="173" t="s">
        <v>820</v>
      </c>
      <c r="F401" s="173" t="s">
        <v>821</v>
      </c>
      <c r="G401" s="160"/>
      <c r="H401" s="160"/>
      <c r="I401" s="163"/>
      <c r="J401" s="174">
        <f>BK401</f>
        <v>0</v>
      </c>
      <c r="K401" s="160"/>
      <c r="L401" s="165"/>
      <c r="M401" s="166"/>
      <c r="N401" s="167"/>
      <c r="O401" s="167"/>
      <c r="P401" s="168">
        <f>SUM(P402:P433)</f>
        <v>0</v>
      </c>
      <c r="Q401" s="167"/>
      <c r="R401" s="168">
        <f>SUM(R402:R433)</f>
        <v>0.31535748000000002</v>
      </c>
      <c r="S401" s="167"/>
      <c r="T401" s="169">
        <f>SUM(T402:T433)</f>
        <v>0.29462119999999997</v>
      </c>
      <c r="AR401" s="170" t="s">
        <v>77</v>
      </c>
      <c r="AT401" s="171" t="s">
        <v>69</v>
      </c>
      <c r="AU401" s="171" t="s">
        <v>75</v>
      </c>
      <c r="AY401" s="170" t="s">
        <v>126</v>
      </c>
      <c r="BK401" s="172">
        <f>SUM(BK402:BK433)</f>
        <v>0</v>
      </c>
    </row>
    <row r="402" spans="2:65" s="1" customFormat="1" ht="24" customHeight="1">
      <c r="B402" s="34"/>
      <c r="C402" s="175" t="s">
        <v>822</v>
      </c>
      <c r="D402" s="175" t="s">
        <v>128</v>
      </c>
      <c r="E402" s="176" t="s">
        <v>823</v>
      </c>
      <c r="F402" s="177" t="s">
        <v>824</v>
      </c>
      <c r="G402" s="178" t="s">
        <v>205</v>
      </c>
      <c r="H402" s="179">
        <v>1</v>
      </c>
      <c r="I402" s="180"/>
      <c r="J402" s="181">
        <f>ROUND(I402*H402,2)</f>
        <v>0</v>
      </c>
      <c r="K402" s="177" t="s">
        <v>132</v>
      </c>
      <c r="L402" s="38"/>
      <c r="M402" s="182" t="s">
        <v>19</v>
      </c>
      <c r="N402" s="183" t="s">
        <v>41</v>
      </c>
      <c r="O402" s="63"/>
      <c r="P402" s="184">
        <f>O402*H402</f>
        <v>0</v>
      </c>
      <c r="Q402" s="184">
        <v>4.4000000000000002E-4</v>
      </c>
      <c r="R402" s="184">
        <f>Q402*H402</f>
        <v>4.4000000000000002E-4</v>
      </c>
      <c r="S402" s="184">
        <v>0</v>
      </c>
      <c r="T402" s="185">
        <f>S402*H402</f>
        <v>0</v>
      </c>
      <c r="AR402" s="186" t="s">
        <v>217</v>
      </c>
      <c r="AT402" s="186" t="s">
        <v>128</v>
      </c>
      <c r="AU402" s="186" t="s">
        <v>77</v>
      </c>
      <c r="AY402" s="17" t="s">
        <v>126</v>
      </c>
      <c r="BE402" s="187">
        <f>IF(N402="základní",J402,0)</f>
        <v>0</v>
      </c>
      <c r="BF402" s="187">
        <f>IF(N402="snížená",J402,0)</f>
        <v>0</v>
      </c>
      <c r="BG402" s="187">
        <f>IF(N402="zákl. přenesená",J402,0)</f>
        <v>0</v>
      </c>
      <c r="BH402" s="187">
        <f>IF(N402="sníž. přenesená",J402,0)</f>
        <v>0</v>
      </c>
      <c r="BI402" s="187">
        <f>IF(N402="nulová",J402,0)</f>
        <v>0</v>
      </c>
      <c r="BJ402" s="17" t="s">
        <v>75</v>
      </c>
      <c r="BK402" s="187">
        <f>ROUND(I402*H402,2)</f>
        <v>0</v>
      </c>
      <c r="BL402" s="17" t="s">
        <v>217</v>
      </c>
      <c r="BM402" s="186" t="s">
        <v>825</v>
      </c>
    </row>
    <row r="403" spans="2:65" s="1" customFormat="1" ht="24" customHeight="1">
      <c r="B403" s="34"/>
      <c r="C403" s="223" t="s">
        <v>826</v>
      </c>
      <c r="D403" s="223" t="s">
        <v>228</v>
      </c>
      <c r="E403" s="224" t="s">
        <v>827</v>
      </c>
      <c r="F403" s="225" t="s">
        <v>828</v>
      </c>
      <c r="G403" s="226" t="s">
        <v>205</v>
      </c>
      <c r="H403" s="227">
        <v>1</v>
      </c>
      <c r="I403" s="228"/>
      <c r="J403" s="229">
        <f>ROUND(I403*H403,2)</f>
        <v>0</v>
      </c>
      <c r="K403" s="225" t="s">
        <v>132</v>
      </c>
      <c r="L403" s="230"/>
      <c r="M403" s="231" t="s">
        <v>19</v>
      </c>
      <c r="N403" s="232" t="s">
        <v>41</v>
      </c>
      <c r="O403" s="63"/>
      <c r="P403" s="184">
        <f>O403*H403</f>
        <v>0</v>
      </c>
      <c r="Q403" s="184">
        <v>2.8000000000000001E-2</v>
      </c>
      <c r="R403" s="184">
        <f>Q403*H403</f>
        <v>2.8000000000000001E-2</v>
      </c>
      <c r="S403" s="184">
        <v>0</v>
      </c>
      <c r="T403" s="185">
        <f>S403*H403</f>
        <v>0</v>
      </c>
      <c r="AR403" s="186" t="s">
        <v>300</v>
      </c>
      <c r="AT403" s="186" t="s">
        <v>228</v>
      </c>
      <c r="AU403" s="186" t="s">
        <v>77</v>
      </c>
      <c r="AY403" s="17" t="s">
        <v>126</v>
      </c>
      <c r="BE403" s="187">
        <f>IF(N403="základní",J403,0)</f>
        <v>0</v>
      </c>
      <c r="BF403" s="187">
        <f>IF(N403="snížená",J403,0)</f>
        <v>0</v>
      </c>
      <c r="BG403" s="187">
        <f>IF(N403="zákl. přenesená",J403,0)</f>
        <v>0</v>
      </c>
      <c r="BH403" s="187">
        <f>IF(N403="sníž. přenesená",J403,0)</f>
        <v>0</v>
      </c>
      <c r="BI403" s="187">
        <f>IF(N403="nulová",J403,0)</f>
        <v>0</v>
      </c>
      <c r="BJ403" s="17" t="s">
        <v>75</v>
      </c>
      <c r="BK403" s="187">
        <f>ROUND(I403*H403,2)</f>
        <v>0</v>
      </c>
      <c r="BL403" s="17" t="s">
        <v>217</v>
      </c>
      <c r="BM403" s="186" t="s">
        <v>829</v>
      </c>
    </row>
    <row r="404" spans="2:65" s="1" customFormat="1" ht="36" customHeight="1">
      <c r="B404" s="34"/>
      <c r="C404" s="175" t="s">
        <v>830</v>
      </c>
      <c r="D404" s="175" t="s">
        <v>128</v>
      </c>
      <c r="E404" s="176" t="s">
        <v>831</v>
      </c>
      <c r="F404" s="177" t="s">
        <v>832</v>
      </c>
      <c r="G404" s="178" t="s">
        <v>185</v>
      </c>
      <c r="H404" s="179">
        <v>11.94</v>
      </c>
      <c r="I404" s="180"/>
      <c r="J404" s="181">
        <f>ROUND(I404*H404,2)</f>
        <v>0</v>
      </c>
      <c r="K404" s="177" t="s">
        <v>132</v>
      </c>
      <c r="L404" s="38"/>
      <c r="M404" s="182" t="s">
        <v>19</v>
      </c>
      <c r="N404" s="183" t="s">
        <v>41</v>
      </c>
      <c r="O404" s="63"/>
      <c r="P404" s="184">
        <f>O404*H404</f>
        <v>0</v>
      </c>
      <c r="Q404" s="184">
        <v>0</v>
      </c>
      <c r="R404" s="184">
        <f>Q404*H404</f>
        <v>0</v>
      </c>
      <c r="S404" s="184">
        <v>0</v>
      </c>
      <c r="T404" s="185">
        <f>S404*H404</f>
        <v>0</v>
      </c>
      <c r="AR404" s="186" t="s">
        <v>217</v>
      </c>
      <c r="AT404" s="186" t="s">
        <v>128</v>
      </c>
      <c r="AU404" s="186" t="s">
        <v>77</v>
      </c>
      <c r="AY404" s="17" t="s">
        <v>126</v>
      </c>
      <c r="BE404" s="187">
        <f>IF(N404="základní",J404,0)</f>
        <v>0</v>
      </c>
      <c r="BF404" s="187">
        <f>IF(N404="snížená",J404,0)</f>
        <v>0</v>
      </c>
      <c r="BG404" s="187">
        <f>IF(N404="zákl. přenesená",J404,0)</f>
        <v>0</v>
      </c>
      <c r="BH404" s="187">
        <f>IF(N404="sníž. přenesená",J404,0)</f>
        <v>0</v>
      </c>
      <c r="BI404" s="187">
        <f>IF(N404="nulová",J404,0)</f>
        <v>0</v>
      </c>
      <c r="BJ404" s="17" t="s">
        <v>75</v>
      </c>
      <c r="BK404" s="187">
        <f>ROUND(I404*H404,2)</f>
        <v>0</v>
      </c>
      <c r="BL404" s="17" t="s">
        <v>217</v>
      </c>
      <c r="BM404" s="186" t="s">
        <v>833</v>
      </c>
    </row>
    <row r="405" spans="2:65" s="12" customFormat="1" ht="11.25">
      <c r="B405" s="188"/>
      <c r="C405" s="189"/>
      <c r="D405" s="190" t="s">
        <v>135</v>
      </c>
      <c r="E405" s="191" t="s">
        <v>19</v>
      </c>
      <c r="F405" s="192" t="s">
        <v>834</v>
      </c>
      <c r="G405" s="189"/>
      <c r="H405" s="191" t="s">
        <v>19</v>
      </c>
      <c r="I405" s="193"/>
      <c r="J405" s="189"/>
      <c r="K405" s="189"/>
      <c r="L405" s="194"/>
      <c r="M405" s="195"/>
      <c r="N405" s="196"/>
      <c r="O405" s="196"/>
      <c r="P405" s="196"/>
      <c r="Q405" s="196"/>
      <c r="R405" s="196"/>
      <c r="S405" s="196"/>
      <c r="T405" s="197"/>
      <c r="AT405" s="198" t="s">
        <v>135</v>
      </c>
      <c r="AU405" s="198" t="s">
        <v>77</v>
      </c>
      <c r="AV405" s="12" t="s">
        <v>75</v>
      </c>
      <c r="AW405" s="12" t="s">
        <v>32</v>
      </c>
      <c r="AX405" s="12" t="s">
        <v>70</v>
      </c>
      <c r="AY405" s="198" t="s">
        <v>126</v>
      </c>
    </row>
    <row r="406" spans="2:65" s="13" customFormat="1" ht="11.25">
      <c r="B406" s="199"/>
      <c r="C406" s="200"/>
      <c r="D406" s="190" t="s">
        <v>135</v>
      </c>
      <c r="E406" s="201" t="s">
        <v>19</v>
      </c>
      <c r="F406" s="202" t="s">
        <v>835</v>
      </c>
      <c r="G406" s="200"/>
      <c r="H406" s="203">
        <v>11.94</v>
      </c>
      <c r="I406" s="204"/>
      <c r="J406" s="200"/>
      <c r="K406" s="200"/>
      <c r="L406" s="205"/>
      <c r="M406" s="206"/>
      <c r="N406" s="207"/>
      <c r="O406" s="207"/>
      <c r="P406" s="207"/>
      <c r="Q406" s="207"/>
      <c r="R406" s="207"/>
      <c r="S406" s="207"/>
      <c r="T406" s="208"/>
      <c r="AT406" s="209" t="s">
        <v>135</v>
      </c>
      <c r="AU406" s="209" t="s">
        <v>77</v>
      </c>
      <c r="AV406" s="13" t="s">
        <v>77</v>
      </c>
      <c r="AW406" s="13" t="s">
        <v>32</v>
      </c>
      <c r="AX406" s="13" t="s">
        <v>75</v>
      </c>
      <c r="AY406" s="209" t="s">
        <v>126</v>
      </c>
    </row>
    <row r="407" spans="2:65" s="1" customFormat="1" ht="24" customHeight="1">
      <c r="B407" s="34"/>
      <c r="C407" s="223" t="s">
        <v>836</v>
      </c>
      <c r="D407" s="223" t="s">
        <v>228</v>
      </c>
      <c r="E407" s="224" t="s">
        <v>837</v>
      </c>
      <c r="F407" s="225" t="s">
        <v>838</v>
      </c>
      <c r="G407" s="226" t="s">
        <v>185</v>
      </c>
      <c r="H407" s="227">
        <v>13.134</v>
      </c>
      <c r="I407" s="228"/>
      <c r="J407" s="229">
        <f>ROUND(I407*H407,2)</f>
        <v>0</v>
      </c>
      <c r="K407" s="225" t="s">
        <v>132</v>
      </c>
      <c r="L407" s="230"/>
      <c r="M407" s="231" t="s">
        <v>19</v>
      </c>
      <c r="N407" s="232" t="s">
        <v>41</v>
      </c>
      <c r="O407" s="63"/>
      <c r="P407" s="184">
        <f>O407*H407</f>
        <v>0</v>
      </c>
      <c r="Q407" s="184">
        <v>7.3499999999999998E-3</v>
      </c>
      <c r="R407" s="184">
        <f>Q407*H407</f>
        <v>9.6534899999999993E-2</v>
      </c>
      <c r="S407" s="184">
        <v>0</v>
      </c>
      <c r="T407" s="185">
        <f>S407*H407</f>
        <v>0</v>
      </c>
      <c r="AR407" s="186" t="s">
        <v>300</v>
      </c>
      <c r="AT407" s="186" t="s">
        <v>228</v>
      </c>
      <c r="AU407" s="186" t="s">
        <v>77</v>
      </c>
      <c r="AY407" s="17" t="s">
        <v>126</v>
      </c>
      <c r="BE407" s="187">
        <f>IF(N407="základní",J407,0)</f>
        <v>0</v>
      </c>
      <c r="BF407" s="187">
        <f>IF(N407="snížená",J407,0)</f>
        <v>0</v>
      </c>
      <c r="BG407" s="187">
        <f>IF(N407="zákl. přenesená",J407,0)</f>
        <v>0</v>
      </c>
      <c r="BH407" s="187">
        <f>IF(N407="sníž. přenesená",J407,0)</f>
        <v>0</v>
      </c>
      <c r="BI407" s="187">
        <f>IF(N407="nulová",J407,0)</f>
        <v>0</v>
      </c>
      <c r="BJ407" s="17" t="s">
        <v>75</v>
      </c>
      <c r="BK407" s="187">
        <f>ROUND(I407*H407,2)</f>
        <v>0</v>
      </c>
      <c r="BL407" s="17" t="s">
        <v>217</v>
      </c>
      <c r="BM407" s="186" t="s">
        <v>839</v>
      </c>
    </row>
    <row r="408" spans="2:65" s="13" customFormat="1" ht="11.25">
      <c r="B408" s="199"/>
      <c r="C408" s="200"/>
      <c r="D408" s="190" t="s">
        <v>135</v>
      </c>
      <c r="E408" s="201" t="s">
        <v>19</v>
      </c>
      <c r="F408" s="202" t="s">
        <v>840</v>
      </c>
      <c r="G408" s="200"/>
      <c r="H408" s="203">
        <v>13.134</v>
      </c>
      <c r="I408" s="204"/>
      <c r="J408" s="200"/>
      <c r="K408" s="200"/>
      <c r="L408" s="205"/>
      <c r="M408" s="206"/>
      <c r="N408" s="207"/>
      <c r="O408" s="207"/>
      <c r="P408" s="207"/>
      <c r="Q408" s="207"/>
      <c r="R408" s="207"/>
      <c r="S408" s="207"/>
      <c r="T408" s="208"/>
      <c r="AT408" s="209" t="s">
        <v>135</v>
      </c>
      <c r="AU408" s="209" t="s">
        <v>77</v>
      </c>
      <c r="AV408" s="13" t="s">
        <v>77</v>
      </c>
      <c r="AW408" s="13" t="s">
        <v>32</v>
      </c>
      <c r="AX408" s="13" t="s">
        <v>75</v>
      </c>
      <c r="AY408" s="209" t="s">
        <v>126</v>
      </c>
    </row>
    <row r="409" spans="2:65" s="1" customFormat="1" ht="16.5" customHeight="1">
      <c r="B409" s="34"/>
      <c r="C409" s="175" t="s">
        <v>841</v>
      </c>
      <c r="D409" s="175" t="s">
        <v>128</v>
      </c>
      <c r="E409" s="176" t="s">
        <v>842</v>
      </c>
      <c r="F409" s="177" t="s">
        <v>843</v>
      </c>
      <c r="G409" s="178" t="s">
        <v>185</v>
      </c>
      <c r="H409" s="179">
        <v>11.94</v>
      </c>
      <c r="I409" s="180"/>
      <c r="J409" s="181">
        <f>ROUND(I409*H409,2)</f>
        <v>0</v>
      </c>
      <c r="K409" s="177" t="s">
        <v>132</v>
      </c>
      <c r="L409" s="38"/>
      <c r="M409" s="182" t="s">
        <v>19</v>
      </c>
      <c r="N409" s="183" t="s">
        <v>41</v>
      </c>
      <c r="O409" s="63"/>
      <c r="P409" s="184">
        <f>O409*H409</f>
        <v>0</v>
      </c>
      <c r="Q409" s="184">
        <v>0</v>
      </c>
      <c r="R409" s="184">
        <f>Q409*H409</f>
        <v>0</v>
      </c>
      <c r="S409" s="184">
        <v>1.098E-2</v>
      </c>
      <c r="T409" s="185">
        <f>S409*H409</f>
        <v>0.1311012</v>
      </c>
      <c r="AR409" s="186" t="s">
        <v>217</v>
      </c>
      <c r="AT409" s="186" t="s">
        <v>128</v>
      </c>
      <c r="AU409" s="186" t="s">
        <v>77</v>
      </c>
      <c r="AY409" s="17" t="s">
        <v>126</v>
      </c>
      <c r="BE409" s="187">
        <f>IF(N409="základní",J409,0)</f>
        <v>0</v>
      </c>
      <c r="BF409" s="187">
        <f>IF(N409="snížená",J409,0)</f>
        <v>0</v>
      </c>
      <c r="BG409" s="187">
        <f>IF(N409="zákl. přenesená",J409,0)</f>
        <v>0</v>
      </c>
      <c r="BH409" s="187">
        <f>IF(N409="sníž. přenesená",J409,0)</f>
        <v>0</v>
      </c>
      <c r="BI409" s="187">
        <f>IF(N409="nulová",J409,0)</f>
        <v>0</v>
      </c>
      <c r="BJ409" s="17" t="s">
        <v>75</v>
      </c>
      <c r="BK409" s="187">
        <f>ROUND(I409*H409,2)</f>
        <v>0</v>
      </c>
      <c r="BL409" s="17" t="s">
        <v>217</v>
      </c>
      <c r="BM409" s="186" t="s">
        <v>844</v>
      </c>
    </row>
    <row r="410" spans="2:65" s="12" customFormat="1" ht="11.25">
      <c r="B410" s="188"/>
      <c r="C410" s="189"/>
      <c r="D410" s="190" t="s">
        <v>135</v>
      </c>
      <c r="E410" s="191" t="s">
        <v>19</v>
      </c>
      <c r="F410" s="192" t="s">
        <v>845</v>
      </c>
      <c r="G410" s="189"/>
      <c r="H410" s="191" t="s">
        <v>19</v>
      </c>
      <c r="I410" s="193"/>
      <c r="J410" s="189"/>
      <c r="K410" s="189"/>
      <c r="L410" s="194"/>
      <c r="M410" s="195"/>
      <c r="N410" s="196"/>
      <c r="O410" s="196"/>
      <c r="P410" s="196"/>
      <c r="Q410" s="196"/>
      <c r="R410" s="196"/>
      <c r="S410" s="196"/>
      <c r="T410" s="197"/>
      <c r="AT410" s="198" t="s">
        <v>135</v>
      </c>
      <c r="AU410" s="198" t="s">
        <v>77</v>
      </c>
      <c r="AV410" s="12" t="s">
        <v>75</v>
      </c>
      <c r="AW410" s="12" t="s">
        <v>32</v>
      </c>
      <c r="AX410" s="12" t="s">
        <v>70</v>
      </c>
      <c r="AY410" s="198" t="s">
        <v>126</v>
      </c>
    </row>
    <row r="411" spans="2:65" s="13" customFormat="1" ht="11.25">
      <c r="B411" s="199"/>
      <c r="C411" s="200"/>
      <c r="D411" s="190" t="s">
        <v>135</v>
      </c>
      <c r="E411" s="201" t="s">
        <v>19</v>
      </c>
      <c r="F411" s="202" t="s">
        <v>846</v>
      </c>
      <c r="G411" s="200"/>
      <c r="H411" s="203">
        <v>11.94</v>
      </c>
      <c r="I411" s="204"/>
      <c r="J411" s="200"/>
      <c r="K411" s="200"/>
      <c r="L411" s="205"/>
      <c r="M411" s="206"/>
      <c r="N411" s="207"/>
      <c r="O411" s="207"/>
      <c r="P411" s="207"/>
      <c r="Q411" s="207"/>
      <c r="R411" s="207"/>
      <c r="S411" s="207"/>
      <c r="T411" s="208"/>
      <c r="AT411" s="209" t="s">
        <v>135</v>
      </c>
      <c r="AU411" s="209" t="s">
        <v>77</v>
      </c>
      <c r="AV411" s="13" t="s">
        <v>77</v>
      </c>
      <c r="AW411" s="13" t="s">
        <v>32</v>
      </c>
      <c r="AX411" s="13" t="s">
        <v>75</v>
      </c>
      <c r="AY411" s="209" t="s">
        <v>126</v>
      </c>
    </row>
    <row r="412" spans="2:65" s="1" customFormat="1" ht="16.5" customHeight="1">
      <c r="B412" s="34"/>
      <c r="C412" s="175" t="s">
        <v>847</v>
      </c>
      <c r="D412" s="175" t="s">
        <v>128</v>
      </c>
      <c r="E412" s="176" t="s">
        <v>848</v>
      </c>
      <c r="F412" s="177" t="s">
        <v>849</v>
      </c>
      <c r="G412" s="178" t="s">
        <v>185</v>
      </c>
      <c r="H412" s="179">
        <v>11.94</v>
      </c>
      <c r="I412" s="180"/>
      <c r="J412" s="181">
        <f>ROUND(I412*H412,2)</f>
        <v>0</v>
      </c>
      <c r="K412" s="177" t="s">
        <v>132</v>
      </c>
      <c r="L412" s="38"/>
      <c r="M412" s="182" t="s">
        <v>19</v>
      </c>
      <c r="N412" s="183" t="s">
        <v>41</v>
      </c>
      <c r="O412" s="63"/>
      <c r="P412" s="184">
        <f>O412*H412</f>
        <v>0</v>
      </c>
      <c r="Q412" s="184">
        <v>0</v>
      </c>
      <c r="R412" s="184">
        <f>Q412*H412</f>
        <v>0</v>
      </c>
      <c r="S412" s="184">
        <v>8.0000000000000002E-3</v>
      </c>
      <c r="T412" s="185">
        <f>S412*H412</f>
        <v>9.5519999999999994E-2</v>
      </c>
      <c r="AR412" s="186" t="s">
        <v>217</v>
      </c>
      <c r="AT412" s="186" t="s">
        <v>128</v>
      </c>
      <c r="AU412" s="186" t="s">
        <v>77</v>
      </c>
      <c r="AY412" s="17" t="s">
        <v>126</v>
      </c>
      <c r="BE412" s="187">
        <f>IF(N412="základní",J412,0)</f>
        <v>0</v>
      </c>
      <c r="BF412" s="187">
        <f>IF(N412="snížená",J412,0)</f>
        <v>0</v>
      </c>
      <c r="BG412" s="187">
        <f>IF(N412="zákl. přenesená",J412,0)</f>
        <v>0</v>
      </c>
      <c r="BH412" s="187">
        <f>IF(N412="sníž. přenesená",J412,0)</f>
        <v>0</v>
      </c>
      <c r="BI412" s="187">
        <f>IF(N412="nulová",J412,0)</f>
        <v>0</v>
      </c>
      <c r="BJ412" s="17" t="s">
        <v>75</v>
      </c>
      <c r="BK412" s="187">
        <f>ROUND(I412*H412,2)</f>
        <v>0</v>
      </c>
      <c r="BL412" s="17" t="s">
        <v>217</v>
      </c>
      <c r="BM412" s="186" t="s">
        <v>850</v>
      </c>
    </row>
    <row r="413" spans="2:65" s="1" customFormat="1" ht="16.5" customHeight="1">
      <c r="B413" s="34"/>
      <c r="C413" s="175" t="s">
        <v>851</v>
      </c>
      <c r="D413" s="175" t="s">
        <v>128</v>
      </c>
      <c r="E413" s="176" t="s">
        <v>852</v>
      </c>
      <c r="F413" s="177" t="s">
        <v>853</v>
      </c>
      <c r="G413" s="178" t="s">
        <v>225</v>
      </c>
      <c r="H413" s="179">
        <v>75</v>
      </c>
      <c r="I413" s="180"/>
      <c r="J413" s="181">
        <f>ROUND(I413*H413,2)</f>
        <v>0</v>
      </c>
      <c r="K413" s="177" t="s">
        <v>19</v>
      </c>
      <c r="L413" s="38"/>
      <c r="M413" s="182" t="s">
        <v>19</v>
      </c>
      <c r="N413" s="183" t="s">
        <v>41</v>
      </c>
      <c r="O413" s="63"/>
      <c r="P413" s="184">
        <f>O413*H413</f>
        <v>0</v>
      </c>
      <c r="Q413" s="184">
        <v>0</v>
      </c>
      <c r="R413" s="184">
        <f>Q413*H413</f>
        <v>0</v>
      </c>
      <c r="S413" s="184">
        <v>0</v>
      </c>
      <c r="T413" s="185">
        <f>S413*H413</f>
        <v>0</v>
      </c>
      <c r="AR413" s="186" t="s">
        <v>217</v>
      </c>
      <c r="AT413" s="186" t="s">
        <v>128</v>
      </c>
      <c r="AU413" s="186" t="s">
        <v>77</v>
      </c>
      <c r="AY413" s="17" t="s">
        <v>126</v>
      </c>
      <c r="BE413" s="187">
        <f>IF(N413="základní",J413,0)</f>
        <v>0</v>
      </c>
      <c r="BF413" s="187">
        <f>IF(N413="snížená",J413,0)</f>
        <v>0</v>
      </c>
      <c r="BG413" s="187">
        <f>IF(N413="zákl. přenesená",J413,0)</f>
        <v>0</v>
      </c>
      <c r="BH413" s="187">
        <f>IF(N413="sníž. přenesená",J413,0)</f>
        <v>0</v>
      </c>
      <c r="BI413" s="187">
        <f>IF(N413="nulová",J413,0)</f>
        <v>0</v>
      </c>
      <c r="BJ413" s="17" t="s">
        <v>75</v>
      </c>
      <c r="BK413" s="187">
        <f>ROUND(I413*H413,2)</f>
        <v>0</v>
      </c>
      <c r="BL413" s="17" t="s">
        <v>217</v>
      </c>
      <c r="BM413" s="186" t="s">
        <v>854</v>
      </c>
    </row>
    <row r="414" spans="2:65" s="13" customFormat="1" ht="11.25">
      <c r="B414" s="199"/>
      <c r="C414" s="200"/>
      <c r="D414" s="190" t="s">
        <v>135</v>
      </c>
      <c r="E414" s="201" t="s">
        <v>19</v>
      </c>
      <c r="F414" s="202" t="s">
        <v>855</v>
      </c>
      <c r="G414" s="200"/>
      <c r="H414" s="203">
        <v>75</v>
      </c>
      <c r="I414" s="204"/>
      <c r="J414" s="200"/>
      <c r="K414" s="200"/>
      <c r="L414" s="205"/>
      <c r="M414" s="206"/>
      <c r="N414" s="207"/>
      <c r="O414" s="207"/>
      <c r="P414" s="207"/>
      <c r="Q414" s="207"/>
      <c r="R414" s="207"/>
      <c r="S414" s="207"/>
      <c r="T414" s="208"/>
      <c r="AT414" s="209" t="s">
        <v>135</v>
      </c>
      <c r="AU414" s="209" t="s">
        <v>77</v>
      </c>
      <c r="AV414" s="13" t="s">
        <v>77</v>
      </c>
      <c r="AW414" s="13" t="s">
        <v>32</v>
      </c>
      <c r="AX414" s="13" t="s">
        <v>75</v>
      </c>
      <c r="AY414" s="209" t="s">
        <v>126</v>
      </c>
    </row>
    <row r="415" spans="2:65" s="1" customFormat="1" ht="24" customHeight="1">
      <c r="B415" s="34"/>
      <c r="C415" s="175" t="s">
        <v>856</v>
      </c>
      <c r="D415" s="175" t="s">
        <v>128</v>
      </c>
      <c r="E415" s="176" t="s">
        <v>857</v>
      </c>
      <c r="F415" s="177" t="s">
        <v>858</v>
      </c>
      <c r="G415" s="178" t="s">
        <v>205</v>
      </c>
      <c r="H415" s="179">
        <v>4</v>
      </c>
      <c r="I415" s="180"/>
      <c r="J415" s="181">
        <f>ROUND(I415*H415,2)</f>
        <v>0</v>
      </c>
      <c r="K415" s="177" t="s">
        <v>132</v>
      </c>
      <c r="L415" s="38"/>
      <c r="M415" s="182" t="s">
        <v>19</v>
      </c>
      <c r="N415" s="183" t="s">
        <v>41</v>
      </c>
      <c r="O415" s="63"/>
      <c r="P415" s="184">
        <f>O415*H415</f>
        <v>0</v>
      </c>
      <c r="Q415" s="184">
        <v>0</v>
      </c>
      <c r="R415" s="184">
        <f>Q415*H415</f>
        <v>0</v>
      </c>
      <c r="S415" s="184">
        <v>5.0000000000000001E-3</v>
      </c>
      <c r="T415" s="185">
        <f>S415*H415</f>
        <v>0.02</v>
      </c>
      <c r="AR415" s="186" t="s">
        <v>217</v>
      </c>
      <c r="AT415" s="186" t="s">
        <v>128</v>
      </c>
      <c r="AU415" s="186" t="s">
        <v>77</v>
      </c>
      <c r="AY415" s="17" t="s">
        <v>126</v>
      </c>
      <c r="BE415" s="187">
        <f>IF(N415="základní",J415,0)</f>
        <v>0</v>
      </c>
      <c r="BF415" s="187">
        <f>IF(N415="snížená",J415,0)</f>
        <v>0</v>
      </c>
      <c r="BG415" s="187">
        <f>IF(N415="zákl. přenesená",J415,0)</f>
        <v>0</v>
      </c>
      <c r="BH415" s="187">
        <f>IF(N415="sníž. přenesená",J415,0)</f>
        <v>0</v>
      </c>
      <c r="BI415" s="187">
        <f>IF(N415="nulová",J415,0)</f>
        <v>0</v>
      </c>
      <c r="BJ415" s="17" t="s">
        <v>75</v>
      </c>
      <c r="BK415" s="187">
        <f>ROUND(I415*H415,2)</f>
        <v>0</v>
      </c>
      <c r="BL415" s="17" t="s">
        <v>217</v>
      </c>
      <c r="BM415" s="186" t="s">
        <v>859</v>
      </c>
    </row>
    <row r="416" spans="2:65" s="1" customFormat="1" ht="24" customHeight="1">
      <c r="B416" s="34"/>
      <c r="C416" s="175" t="s">
        <v>860</v>
      </c>
      <c r="D416" s="175" t="s">
        <v>128</v>
      </c>
      <c r="E416" s="176" t="s">
        <v>861</v>
      </c>
      <c r="F416" s="177" t="s">
        <v>862</v>
      </c>
      <c r="G416" s="178" t="s">
        <v>185</v>
      </c>
      <c r="H416" s="179">
        <v>4.4539999999999997</v>
      </c>
      <c r="I416" s="180"/>
      <c r="J416" s="181">
        <f>ROUND(I416*H416,2)</f>
        <v>0</v>
      </c>
      <c r="K416" s="177" t="s">
        <v>132</v>
      </c>
      <c r="L416" s="38"/>
      <c r="M416" s="182" t="s">
        <v>19</v>
      </c>
      <c r="N416" s="183" t="s">
        <v>41</v>
      </c>
      <c r="O416" s="63"/>
      <c r="P416" s="184">
        <f>O416*H416</f>
        <v>0</v>
      </c>
      <c r="Q416" s="184">
        <v>2.7E-4</v>
      </c>
      <c r="R416" s="184">
        <f>Q416*H416</f>
        <v>1.20258E-3</v>
      </c>
      <c r="S416" s="184">
        <v>0</v>
      </c>
      <c r="T416" s="185">
        <f>S416*H416</f>
        <v>0</v>
      </c>
      <c r="AR416" s="186" t="s">
        <v>217</v>
      </c>
      <c r="AT416" s="186" t="s">
        <v>128</v>
      </c>
      <c r="AU416" s="186" t="s">
        <v>77</v>
      </c>
      <c r="AY416" s="17" t="s">
        <v>126</v>
      </c>
      <c r="BE416" s="187">
        <f>IF(N416="základní",J416,0)</f>
        <v>0</v>
      </c>
      <c r="BF416" s="187">
        <f>IF(N416="snížená",J416,0)</f>
        <v>0</v>
      </c>
      <c r="BG416" s="187">
        <f>IF(N416="zákl. přenesená",J416,0)</f>
        <v>0</v>
      </c>
      <c r="BH416" s="187">
        <f>IF(N416="sníž. přenesená",J416,0)</f>
        <v>0</v>
      </c>
      <c r="BI416" s="187">
        <f>IF(N416="nulová",J416,0)</f>
        <v>0</v>
      </c>
      <c r="BJ416" s="17" t="s">
        <v>75</v>
      </c>
      <c r="BK416" s="187">
        <f>ROUND(I416*H416,2)</f>
        <v>0</v>
      </c>
      <c r="BL416" s="17" t="s">
        <v>217</v>
      </c>
      <c r="BM416" s="186" t="s">
        <v>863</v>
      </c>
    </row>
    <row r="417" spans="2:65" s="12" customFormat="1" ht="11.25">
      <c r="B417" s="188"/>
      <c r="C417" s="189"/>
      <c r="D417" s="190" t="s">
        <v>135</v>
      </c>
      <c r="E417" s="191" t="s">
        <v>19</v>
      </c>
      <c r="F417" s="192" t="s">
        <v>864</v>
      </c>
      <c r="G417" s="189"/>
      <c r="H417" s="191" t="s">
        <v>19</v>
      </c>
      <c r="I417" s="193"/>
      <c r="J417" s="189"/>
      <c r="K417" s="189"/>
      <c r="L417" s="194"/>
      <c r="M417" s="195"/>
      <c r="N417" s="196"/>
      <c r="O417" s="196"/>
      <c r="P417" s="196"/>
      <c r="Q417" s="196"/>
      <c r="R417" s="196"/>
      <c r="S417" s="196"/>
      <c r="T417" s="197"/>
      <c r="AT417" s="198" t="s">
        <v>135</v>
      </c>
      <c r="AU417" s="198" t="s">
        <v>77</v>
      </c>
      <c r="AV417" s="12" t="s">
        <v>75</v>
      </c>
      <c r="AW417" s="12" t="s">
        <v>32</v>
      </c>
      <c r="AX417" s="12" t="s">
        <v>70</v>
      </c>
      <c r="AY417" s="198" t="s">
        <v>126</v>
      </c>
    </row>
    <row r="418" spans="2:65" s="13" customFormat="1" ht="11.25">
      <c r="B418" s="199"/>
      <c r="C418" s="200"/>
      <c r="D418" s="190" t="s">
        <v>135</v>
      </c>
      <c r="E418" s="201" t="s">
        <v>19</v>
      </c>
      <c r="F418" s="202" t="s">
        <v>865</v>
      </c>
      <c r="G418" s="200"/>
      <c r="H418" s="203">
        <v>4.4539999999999997</v>
      </c>
      <c r="I418" s="204"/>
      <c r="J418" s="200"/>
      <c r="K418" s="200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135</v>
      </c>
      <c r="AU418" s="209" t="s">
        <v>77</v>
      </c>
      <c r="AV418" s="13" t="s">
        <v>77</v>
      </c>
      <c r="AW418" s="13" t="s">
        <v>32</v>
      </c>
      <c r="AX418" s="13" t="s">
        <v>75</v>
      </c>
      <c r="AY418" s="209" t="s">
        <v>126</v>
      </c>
    </row>
    <row r="419" spans="2:65" s="1" customFormat="1" ht="24" customHeight="1">
      <c r="B419" s="34"/>
      <c r="C419" s="223" t="s">
        <v>866</v>
      </c>
      <c r="D419" s="223" t="s">
        <v>228</v>
      </c>
      <c r="E419" s="224" t="s">
        <v>867</v>
      </c>
      <c r="F419" s="225" t="s">
        <v>868</v>
      </c>
      <c r="G419" s="226" t="s">
        <v>205</v>
      </c>
      <c r="H419" s="227">
        <v>1</v>
      </c>
      <c r="I419" s="228"/>
      <c r="J419" s="229">
        <f t="shared" ref="J419:J425" si="0">ROUND(I419*H419,2)</f>
        <v>0</v>
      </c>
      <c r="K419" s="225" t="s">
        <v>19</v>
      </c>
      <c r="L419" s="230"/>
      <c r="M419" s="231" t="s">
        <v>19</v>
      </c>
      <c r="N419" s="232" t="s">
        <v>41</v>
      </c>
      <c r="O419" s="63"/>
      <c r="P419" s="184">
        <f t="shared" ref="P419:P425" si="1">O419*H419</f>
        <v>0</v>
      </c>
      <c r="Q419" s="184">
        <v>6.2199999999999998E-2</v>
      </c>
      <c r="R419" s="184">
        <f t="shared" ref="R419:R425" si="2">Q419*H419</f>
        <v>6.2199999999999998E-2</v>
      </c>
      <c r="S419" s="184">
        <v>0</v>
      </c>
      <c r="T419" s="185">
        <f t="shared" ref="T419:T425" si="3">S419*H419</f>
        <v>0</v>
      </c>
      <c r="AR419" s="186" t="s">
        <v>300</v>
      </c>
      <c r="AT419" s="186" t="s">
        <v>228</v>
      </c>
      <c r="AU419" s="186" t="s">
        <v>77</v>
      </c>
      <c r="AY419" s="17" t="s">
        <v>126</v>
      </c>
      <c r="BE419" s="187">
        <f t="shared" ref="BE419:BE425" si="4">IF(N419="základní",J419,0)</f>
        <v>0</v>
      </c>
      <c r="BF419" s="187">
        <f t="shared" ref="BF419:BF425" si="5">IF(N419="snížená",J419,0)</f>
        <v>0</v>
      </c>
      <c r="BG419" s="187">
        <f t="shared" ref="BG419:BG425" si="6">IF(N419="zákl. přenesená",J419,0)</f>
        <v>0</v>
      </c>
      <c r="BH419" s="187">
        <f t="shared" ref="BH419:BH425" si="7">IF(N419="sníž. přenesená",J419,0)</f>
        <v>0</v>
      </c>
      <c r="BI419" s="187">
        <f t="shared" ref="BI419:BI425" si="8">IF(N419="nulová",J419,0)</f>
        <v>0</v>
      </c>
      <c r="BJ419" s="17" t="s">
        <v>75</v>
      </c>
      <c r="BK419" s="187">
        <f t="shared" ref="BK419:BK425" si="9">ROUND(I419*H419,2)</f>
        <v>0</v>
      </c>
      <c r="BL419" s="17" t="s">
        <v>217</v>
      </c>
      <c r="BM419" s="186" t="s">
        <v>869</v>
      </c>
    </row>
    <row r="420" spans="2:65" s="1" customFormat="1" ht="24" customHeight="1">
      <c r="B420" s="34"/>
      <c r="C420" s="223" t="s">
        <v>870</v>
      </c>
      <c r="D420" s="223" t="s">
        <v>228</v>
      </c>
      <c r="E420" s="224" t="s">
        <v>871</v>
      </c>
      <c r="F420" s="225" t="s">
        <v>872</v>
      </c>
      <c r="G420" s="226" t="s">
        <v>205</v>
      </c>
      <c r="H420" s="227">
        <v>1</v>
      </c>
      <c r="I420" s="228"/>
      <c r="J420" s="229">
        <f t="shared" si="0"/>
        <v>0</v>
      </c>
      <c r="K420" s="225" t="s">
        <v>19</v>
      </c>
      <c r="L420" s="230"/>
      <c r="M420" s="231" t="s">
        <v>19</v>
      </c>
      <c r="N420" s="232" t="s">
        <v>41</v>
      </c>
      <c r="O420" s="63"/>
      <c r="P420" s="184">
        <f t="shared" si="1"/>
        <v>0</v>
      </c>
      <c r="Q420" s="184">
        <v>2.4899999999999999E-2</v>
      </c>
      <c r="R420" s="184">
        <f t="shared" si="2"/>
        <v>2.4899999999999999E-2</v>
      </c>
      <c r="S420" s="184">
        <v>0</v>
      </c>
      <c r="T420" s="185">
        <f t="shared" si="3"/>
        <v>0</v>
      </c>
      <c r="AR420" s="186" t="s">
        <v>300</v>
      </c>
      <c r="AT420" s="186" t="s">
        <v>228</v>
      </c>
      <c r="AU420" s="186" t="s">
        <v>77</v>
      </c>
      <c r="AY420" s="17" t="s">
        <v>126</v>
      </c>
      <c r="BE420" s="187">
        <f t="shared" si="4"/>
        <v>0</v>
      </c>
      <c r="BF420" s="187">
        <f t="shared" si="5"/>
        <v>0</v>
      </c>
      <c r="BG420" s="187">
        <f t="shared" si="6"/>
        <v>0</v>
      </c>
      <c r="BH420" s="187">
        <f t="shared" si="7"/>
        <v>0</v>
      </c>
      <c r="BI420" s="187">
        <f t="shared" si="8"/>
        <v>0</v>
      </c>
      <c r="BJ420" s="17" t="s">
        <v>75</v>
      </c>
      <c r="BK420" s="187">
        <f t="shared" si="9"/>
        <v>0</v>
      </c>
      <c r="BL420" s="17" t="s">
        <v>217</v>
      </c>
      <c r="BM420" s="186" t="s">
        <v>873</v>
      </c>
    </row>
    <row r="421" spans="2:65" s="1" customFormat="1" ht="36" customHeight="1">
      <c r="B421" s="34"/>
      <c r="C421" s="175" t="s">
        <v>874</v>
      </c>
      <c r="D421" s="175" t="s">
        <v>128</v>
      </c>
      <c r="E421" s="176" t="s">
        <v>875</v>
      </c>
      <c r="F421" s="177" t="s">
        <v>876</v>
      </c>
      <c r="G421" s="178" t="s">
        <v>205</v>
      </c>
      <c r="H421" s="179">
        <v>1</v>
      </c>
      <c r="I421" s="180"/>
      <c r="J421" s="181">
        <f t="shared" si="0"/>
        <v>0</v>
      </c>
      <c r="K421" s="177" t="s">
        <v>132</v>
      </c>
      <c r="L421" s="38"/>
      <c r="M421" s="182" t="s">
        <v>19</v>
      </c>
      <c r="N421" s="183" t="s">
        <v>41</v>
      </c>
      <c r="O421" s="63"/>
      <c r="P421" s="184">
        <f t="shared" si="1"/>
        <v>0</v>
      </c>
      <c r="Q421" s="184">
        <v>0</v>
      </c>
      <c r="R421" s="184">
        <f t="shared" si="2"/>
        <v>0</v>
      </c>
      <c r="S421" s="184">
        <v>0</v>
      </c>
      <c r="T421" s="185">
        <f t="shared" si="3"/>
        <v>0</v>
      </c>
      <c r="AR421" s="186" t="s">
        <v>217</v>
      </c>
      <c r="AT421" s="186" t="s">
        <v>128</v>
      </c>
      <c r="AU421" s="186" t="s">
        <v>77</v>
      </c>
      <c r="AY421" s="17" t="s">
        <v>126</v>
      </c>
      <c r="BE421" s="187">
        <f t="shared" si="4"/>
        <v>0</v>
      </c>
      <c r="BF421" s="187">
        <f t="shared" si="5"/>
        <v>0</v>
      </c>
      <c r="BG421" s="187">
        <f t="shared" si="6"/>
        <v>0</v>
      </c>
      <c r="BH421" s="187">
        <f t="shared" si="7"/>
        <v>0</v>
      </c>
      <c r="BI421" s="187">
        <f t="shared" si="8"/>
        <v>0</v>
      </c>
      <c r="BJ421" s="17" t="s">
        <v>75</v>
      </c>
      <c r="BK421" s="187">
        <f t="shared" si="9"/>
        <v>0</v>
      </c>
      <c r="BL421" s="17" t="s">
        <v>217</v>
      </c>
      <c r="BM421" s="186" t="s">
        <v>877</v>
      </c>
    </row>
    <row r="422" spans="2:65" s="1" customFormat="1" ht="24" customHeight="1">
      <c r="B422" s="34"/>
      <c r="C422" s="223" t="s">
        <v>878</v>
      </c>
      <c r="D422" s="223" t="s">
        <v>228</v>
      </c>
      <c r="E422" s="224" t="s">
        <v>879</v>
      </c>
      <c r="F422" s="225" t="s">
        <v>880</v>
      </c>
      <c r="G422" s="226" t="s">
        <v>205</v>
      </c>
      <c r="H422" s="227">
        <v>1</v>
      </c>
      <c r="I422" s="228"/>
      <c r="J422" s="229">
        <f t="shared" si="0"/>
        <v>0</v>
      </c>
      <c r="K422" s="225" t="s">
        <v>19</v>
      </c>
      <c r="L422" s="230"/>
      <c r="M422" s="231" t="s">
        <v>19</v>
      </c>
      <c r="N422" s="232" t="s">
        <v>41</v>
      </c>
      <c r="O422" s="63"/>
      <c r="P422" s="184">
        <f t="shared" si="1"/>
        <v>0</v>
      </c>
      <c r="Q422" s="184">
        <v>1.6E-2</v>
      </c>
      <c r="R422" s="184">
        <f t="shared" si="2"/>
        <v>1.6E-2</v>
      </c>
      <c r="S422" s="184">
        <v>0</v>
      </c>
      <c r="T422" s="185">
        <f t="shared" si="3"/>
        <v>0</v>
      </c>
      <c r="AR422" s="186" t="s">
        <v>300</v>
      </c>
      <c r="AT422" s="186" t="s">
        <v>228</v>
      </c>
      <c r="AU422" s="186" t="s">
        <v>77</v>
      </c>
      <c r="AY422" s="17" t="s">
        <v>126</v>
      </c>
      <c r="BE422" s="187">
        <f t="shared" si="4"/>
        <v>0</v>
      </c>
      <c r="BF422" s="187">
        <f t="shared" si="5"/>
        <v>0</v>
      </c>
      <c r="BG422" s="187">
        <f t="shared" si="6"/>
        <v>0</v>
      </c>
      <c r="BH422" s="187">
        <f t="shared" si="7"/>
        <v>0</v>
      </c>
      <c r="BI422" s="187">
        <f t="shared" si="8"/>
        <v>0</v>
      </c>
      <c r="BJ422" s="17" t="s">
        <v>75</v>
      </c>
      <c r="BK422" s="187">
        <f t="shared" si="9"/>
        <v>0</v>
      </c>
      <c r="BL422" s="17" t="s">
        <v>217</v>
      </c>
      <c r="BM422" s="186" t="s">
        <v>881</v>
      </c>
    </row>
    <row r="423" spans="2:65" s="1" customFormat="1" ht="36" customHeight="1">
      <c r="B423" s="34"/>
      <c r="C423" s="175" t="s">
        <v>882</v>
      </c>
      <c r="D423" s="175" t="s">
        <v>128</v>
      </c>
      <c r="E423" s="176" t="s">
        <v>883</v>
      </c>
      <c r="F423" s="177" t="s">
        <v>884</v>
      </c>
      <c r="G423" s="178" t="s">
        <v>205</v>
      </c>
      <c r="H423" s="179">
        <v>1</v>
      </c>
      <c r="I423" s="180"/>
      <c r="J423" s="181">
        <f t="shared" si="0"/>
        <v>0</v>
      </c>
      <c r="K423" s="177" t="s">
        <v>132</v>
      </c>
      <c r="L423" s="38"/>
      <c r="M423" s="182" t="s">
        <v>19</v>
      </c>
      <c r="N423" s="183" t="s">
        <v>41</v>
      </c>
      <c r="O423" s="63"/>
      <c r="P423" s="184">
        <f t="shared" si="1"/>
        <v>0</v>
      </c>
      <c r="Q423" s="184">
        <v>9.2000000000000003E-4</v>
      </c>
      <c r="R423" s="184">
        <f t="shared" si="2"/>
        <v>9.2000000000000003E-4</v>
      </c>
      <c r="S423" s="184">
        <v>0</v>
      </c>
      <c r="T423" s="185">
        <f t="shared" si="3"/>
        <v>0</v>
      </c>
      <c r="AR423" s="186" t="s">
        <v>217</v>
      </c>
      <c r="AT423" s="186" t="s">
        <v>128</v>
      </c>
      <c r="AU423" s="186" t="s">
        <v>77</v>
      </c>
      <c r="AY423" s="17" t="s">
        <v>126</v>
      </c>
      <c r="BE423" s="187">
        <f t="shared" si="4"/>
        <v>0</v>
      </c>
      <c r="BF423" s="187">
        <f t="shared" si="5"/>
        <v>0</v>
      </c>
      <c r="BG423" s="187">
        <f t="shared" si="6"/>
        <v>0</v>
      </c>
      <c r="BH423" s="187">
        <f t="shared" si="7"/>
        <v>0</v>
      </c>
      <c r="BI423" s="187">
        <f t="shared" si="8"/>
        <v>0</v>
      </c>
      <c r="BJ423" s="17" t="s">
        <v>75</v>
      </c>
      <c r="BK423" s="187">
        <f t="shared" si="9"/>
        <v>0</v>
      </c>
      <c r="BL423" s="17" t="s">
        <v>217</v>
      </c>
      <c r="BM423" s="186" t="s">
        <v>885</v>
      </c>
    </row>
    <row r="424" spans="2:65" s="1" customFormat="1" ht="24" customHeight="1">
      <c r="B424" s="34"/>
      <c r="C424" s="223" t="s">
        <v>886</v>
      </c>
      <c r="D424" s="223" t="s">
        <v>228</v>
      </c>
      <c r="E424" s="224" t="s">
        <v>887</v>
      </c>
      <c r="F424" s="225" t="s">
        <v>888</v>
      </c>
      <c r="G424" s="226" t="s">
        <v>205</v>
      </c>
      <c r="H424" s="227">
        <v>1</v>
      </c>
      <c r="I424" s="228"/>
      <c r="J424" s="229">
        <f t="shared" si="0"/>
        <v>0</v>
      </c>
      <c r="K424" s="225" t="s">
        <v>19</v>
      </c>
      <c r="L424" s="230"/>
      <c r="M424" s="231" t="s">
        <v>19</v>
      </c>
      <c r="N424" s="232" t="s">
        <v>41</v>
      </c>
      <c r="O424" s="63"/>
      <c r="P424" s="184">
        <f t="shared" si="1"/>
        <v>0</v>
      </c>
      <c r="Q424" s="184">
        <v>7.9000000000000001E-2</v>
      </c>
      <c r="R424" s="184">
        <f t="shared" si="2"/>
        <v>7.9000000000000001E-2</v>
      </c>
      <c r="S424" s="184">
        <v>0</v>
      </c>
      <c r="T424" s="185">
        <f t="shared" si="3"/>
        <v>0</v>
      </c>
      <c r="AR424" s="186" t="s">
        <v>300</v>
      </c>
      <c r="AT424" s="186" t="s">
        <v>228</v>
      </c>
      <c r="AU424" s="186" t="s">
        <v>77</v>
      </c>
      <c r="AY424" s="17" t="s">
        <v>126</v>
      </c>
      <c r="BE424" s="187">
        <f t="shared" si="4"/>
        <v>0</v>
      </c>
      <c r="BF424" s="187">
        <f t="shared" si="5"/>
        <v>0</v>
      </c>
      <c r="BG424" s="187">
        <f t="shared" si="6"/>
        <v>0</v>
      </c>
      <c r="BH424" s="187">
        <f t="shared" si="7"/>
        <v>0</v>
      </c>
      <c r="BI424" s="187">
        <f t="shared" si="8"/>
        <v>0</v>
      </c>
      <c r="BJ424" s="17" t="s">
        <v>75</v>
      </c>
      <c r="BK424" s="187">
        <f t="shared" si="9"/>
        <v>0</v>
      </c>
      <c r="BL424" s="17" t="s">
        <v>217</v>
      </c>
      <c r="BM424" s="186" t="s">
        <v>889</v>
      </c>
    </row>
    <row r="425" spans="2:65" s="1" customFormat="1" ht="48" customHeight="1">
      <c r="B425" s="34"/>
      <c r="C425" s="175" t="s">
        <v>890</v>
      </c>
      <c r="D425" s="175" t="s">
        <v>128</v>
      </c>
      <c r="E425" s="176" t="s">
        <v>891</v>
      </c>
      <c r="F425" s="177" t="s">
        <v>892</v>
      </c>
      <c r="G425" s="178" t="s">
        <v>205</v>
      </c>
      <c r="H425" s="179">
        <v>2</v>
      </c>
      <c r="I425" s="180"/>
      <c r="J425" s="181">
        <f t="shared" si="0"/>
        <v>0</v>
      </c>
      <c r="K425" s="177" t="s">
        <v>132</v>
      </c>
      <c r="L425" s="38"/>
      <c r="M425" s="182" t="s">
        <v>19</v>
      </c>
      <c r="N425" s="183" t="s">
        <v>41</v>
      </c>
      <c r="O425" s="63"/>
      <c r="P425" s="184">
        <f t="shared" si="1"/>
        <v>0</v>
      </c>
      <c r="Q425" s="184">
        <v>0</v>
      </c>
      <c r="R425" s="184">
        <f t="shared" si="2"/>
        <v>0</v>
      </c>
      <c r="S425" s="184">
        <v>2.4E-2</v>
      </c>
      <c r="T425" s="185">
        <f t="shared" si="3"/>
        <v>4.8000000000000001E-2</v>
      </c>
      <c r="AR425" s="186" t="s">
        <v>217</v>
      </c>
      <c r="AT425" s="186" t="s">
        <v>128</v>
      </c>
      <c r="AU425" s="186" t="s">
        <v>77</v>
      </c>
      <c r="AY425" s="17" t="s">
        <v>126</v>
      </c>
      <c r="BE425" s="187">
        <f t="shared" si="4"/>
        <v>0</v>
      </c>
      <c r="BF425" s="187">
        <f t="shared" si="5"/>
        <v>0</v>
      </c>
      <c r="BG425" s="187">
        <f t="shared" si="6"/>
        <v>0</v>
      </c>
      <c r="BH425" s="187">
        <f t="shared" si="7"/>
        <v>0</v>
      </c>
      <c r="BI425" s="187">
        <f t="shared" si="8"/>
        <v>0</v>
      </c>
      <c r="BJ425" s="17" t="s">
        <v>75</v>
      </c>
      <c r="BK425" s="187">
        <f t="shared" si="9"/>
        <v>0</v>
      </c>
      <c r="BL425" s="17" t="s">
        <v>217</v>
      </c>
      <c r="BM425" s="186" t="s">
        <v>893</v>
      </c>
    </row>
    <row r="426" spans="2:65" s="13" customFormat="1" ht="11.25">
      <c r="B426" s="199"/>
      <c r="C426" s="200"/>
      <c r="D426" s="190" t="s">
        <v>135</v>
      </c>
      <c r="E426" s="201" t="s">
        <v>19</v>
      </c>
      <c r="F426" s="202" t="s">
        <v>728</v>
      </c>
      <c r="G426" s="200"/>
      <c r="H426" s="203">
        <v>2</v>
      </c>
      <c r="I426" s="204"/>
      <c r="J426" s="200"/>
      <c r="K426" s="200"/>
      <c r="L426" s="205"/>
      <c r="M426" s="206"/>
      <c r="N426" s="207"/>
      <c r="O426" s="207"/>
      <c r="P426" s="207"/>
      <c r="Q426" s="207"/>
      <c r="R426" s="207"/>
      <c r="S426" s="207"/>
      <c r="T426" s="208"/>
      <c r="AT426" s="209" t="s">
        <v>135</v>
      </c>
      <c r="AU426" s="209" t="s">
        <v>77</v>
      </c>
      <c r="AV426" s="13" t="s">
        <v>77</v>
      </c>
      <c r="AW426" s="13" t="s">
        <v>32</v>
      </c>
      <c r="AX426" s="13" t="s">
        <v>75</v>
      </c>
      <c r="AY426" s="209" t="s">
        <v>126</v>
      </c>
    </row>
    <row r="427" spans="2:65" s="1" customFormat="1" ht="36" customHeight="1">
      <c r="B427" s="34"/>
      <c r="C427" s="175" t="s">
        <v>894</v>
      </c>
      <c r="D427" s="175" t="s">
        <v>128</v>
      </c>
      <c r="E427" s="176" t="s">
        <v>895</v>
      </c>
      <c r="F427" s="177" t="s">
        <v>896</v>
      </c>
      <c r="G427" s="178" t="s">
        <v>205</v>
      </c>
      <c r="H427" s="179">
        <v>1</v>
      </c>
      <c r="I427" s="180"/>
      <c r="J427" s="181">
        <f>ROUND(I427*H427,2)</f>
        <v>0</v>
      </c>
      <c r="K427" s="177" t="s">
        <v>132</v>
      </c>
      <c r="L427" s="38"/>
      <c r="M427" s="182" t="s">
        <v>19</v>
      </c>
      <c r="N427" s="183" t="s">
        <v>41</v>
      </c>
      <c r="O427" s="63"/>
      <c r="P427" s="184">
        <f>O427*H427</f>
        <v>0</v>
      </c>
      <c r="Q427" s="184">
        <v>0</v>
      </c>
      <c r="R427" s="184">
        <f>Q427*H427</f>
        <v>0</v>
      </c>
      <c r="S427" s="184">
        <v>0</v>
      </c>
      <c r="T427" s="185">
        <f>S427*H427</f>
        <v>0</v>
      </c>
      <c r="AR427" s="186" t="s">
        <v>217</v>
      </c>
      <c r="AT427" s="186" t="s">
        <v>128</v>
      </c>
      <c r="AU427" s="186" t="s">
        <v>77</v>
      </c>
      <c r="AY427" s="17" t="s">
        <v>126</v>
      </c>
      <c r="BE427" s="187">
        <f>IF(N427="základní",J427,0)</f>
        <v>0</v>
      </c>
      <c r="BF427" s="187">
        <f>IF(N427="snížená",J427,0)</f>
        <v>0</v>
      </c>
      <c r="BG427" s="187">
        <f>IF(N427="zákl. přenesená",J427,0)</f>
        <v>0</v>
      </c>
      <c r="BH427" s="187">
        <f>IF(N427="sníž. přenesená",J427,0)</f>
        <v>0</v>
      </c>
      <c r="BI427" s="187">
        <f>IF(N427="nulová",J427,0)</f>
        <v>0</v>
      </c>
      <c r="BJ427" s="17" t="s">
        <v>75</v>
      </c>
      <c r="BK427" s="187">
        <f>ROUND(I427*H427,2)</f>
        <v>0</v>
      </c>
      <c r="BL427" s="17" t="s">
        <v>217</v>
      </c>
      <c r="BM427" s="186" t="s">
        <v>897</v>
      </c>
    </row>
    <row r="428" spans="2:65" s="1" customFormat="1" ht="36" customHeight="1">
      <c r="B428" s="34"/>
      <c r="C428" s="175" t="s">
        <v>898</v>
      </c>
      <c r="D428" s="175" t="s">
        <v>128</v>
      </c>
      <c r="E428" s="176" t="s">
        <v>899</v>
      </c>
      <c r="F428" s="177" t="s">
        <v>900</v>
      </c>
      <c r="G428" s="178" t="s">
        <v>205</v>
      </c>
      <c r="H428" s="179">
        <v>1</v>
      </c>
      <c r="I428" s="180"/>
      <c r="J428" s="181">
        <f>ROUND(I428*H428,2)</f>
        <v>0</v>
      </c>
      <c r="K428" s="177" t="s">
        <v>132</v>
      </c>
      <c r="L428" s="38"/>
      <c r="M428" s="182" t="s">
        <v>19</v>
      </c>
      <c r="N428" s="183" t="s">
        <v>41</v>
      </c>
      <c r="O428" s="63"/>
      <c r="P428" s="184">
        <f>O428*H428</f>
        <v>0</v>
      </c>
      <c r="Q428" s="184">
        <v>0</v>
      </c>
      <c r="R428" s="184">
        <f>Q428*H428</f>
        <v>0</v>
      </c>
      <c r="S428" s="184">
        <v>0</v>
      </c>
      <c r="T428" s="185">
        <f>S428*H428</f>
        <v>0</v>
      </c>
      <c r="AR428" s="186" t="s">
        <v>217</v>
      </c>
      <c r="AT428" s="186" t="s">
        <v>128</v>
      </c>
      <c r="AU428" s="186" t="s">
        <v>77</v>
      </c>
      <c r="AY428" s="17" t="s">
        <v>126</v>
      </c>
      <c r="BE428" s="187">
        <f>IF(N428="základní",J428,0)</f>
        <v>0</v>
      </c>
      <c r="BF428" s="187">
        <f>IF(N428="snížená",J428,0)</f>
        <v>0</v>
      </c>
      <c r="BG428" s="187">
        <f>IF(N428="zákl. přenesená",J428,0)</f>
        <v>0</v>
      </c>
      <c r="BH428" s="187">
        <f>IF(N428="sníž. přenesená",J428,0)</f>
        <v>0</v>
      </c>
      <c r="BI428" s="187">
        <f>IF(N428="nulová",J428,0)</f>
        <v>0</v>
      </c>
      <c r="BJ428" s="17" t="s">
        <v>75</v>
      </c>
      <c r="BK428" s="187">
        <f>ROUND(I428*H428,2)</f>
        <v>0</v>
      </c>
      <c r="BL428" s="17" t="s">
        <v>217</v>
      </c>
      <c r="BM428" s="186" t="s">
        <v>901</v>
      </c>
    </row>
    <row r="429" spans="2:65" s="1" customFormat="1" ht="16.5" customHeight="1">
      <c r="B429" s="34"/>
      <c r="C429" s="223" t="s">
        <v>902</v>
      </c>
      <c r="D429" s="223" t="s">
        <v>228</v>
      </c>
      <c r="E429" s="224" t="s">
        <v>903</v>
      </c>
      <c r="F429" s="225" t="s">
        <v>904</v>
      </c>
      <c r="G429" s="226" t="s">
        <v>225</v>
      </c>
      <c r="H429" s="227">
        <v>3.84</v>
      </c>
      <c r="I429" s="228"/>
      <c r="J429" s="229">
        <f>ROUND(I429*H429,2)</f>
        <v>0</v>
      </c>
      <c r="K429" s="225" t="s">
        <v>132</v>
      </c>
      <c r="L429" s="230"/>
      <c r="M429" s="231" t="s">
        <v>19</v>
      </c>
      <c r="N429" s="232" t="s">
        <v>41</v>
      </c>
      <c r="O429" s="63"/>
      <c r="P429" s="184">
        <f>O429*H429</f>
        <v>0</v>
      </c>
      <c r="Q429" s="184">
        <v>1.5E-3</v>
      </c>
      <c r="R429" s="184">
        <f>Q429*H429</f>
        <v>5.7599999999999995E-3</v>
      </c>
      <c r="S429" s="184">
        <v>0</v>
      </c>
      <c r="T429" s="185">
        <f>S429*H429</f>
        <v>0</v>
      </c>
      <c r="AR429" s="186" t="s">
        <v>300</v>
      </c>
      <c r="AT429" s="186" t="s">
        <v>228</v>
      </c>
      <c r="AU429" s="186" t="s">
        <v>77</v>
      </c>
      <c r="AY429" s="17" t="s">
        <v>126</v>
      </c>
      <c r="BE429" s="187">
        <f>IF(N429="základní",J429,0)</f>
        <v>0</v>
      </c>
      <c r="BF429" s="187">
        <f>IF(N429="snížená",J429,0)</f>
        <v>0</v>
      </c>
      <c r="BG429" s="187">
        <f>IF(N429="zákl. přenesená",J429,0)</f>
        <v>0</v>
      </c>
      <c r="BH429" s="187">
        <f>IF(N429="sníž. přenesená",J429,0)</f>
        <v>0</v>
      </c>
      <c r="BI429" s="187">
        <f>IF(N429="nulová",J429,0)</f>
        <v>0</v>
      </c>
      <c r="BJ429" s="17" t="s">
        <v>75</v>
      </c>
      <c r="BK429" s="187">
        <f>ROUND(I429*H429,2)</f>
        <v>0</v>
      </c>
      <c r="BL429" s="17" t="s">
        <v>217</v>
      </c>
      <c r="BM429" s="186" t="s">
        <v>905</v>
      </c>
    </row>
    <row r="430" spans="2:65" s="13" customFormat="1" ht="11.25">
      <c r="B430" s="199"/>
      <c r="C430" s="200"/>
      <c r="D430" s="190" t="s">
        <v>135</v>
      </c>
      <c r="E430" s="201" t="s">
        <v>19</v>
      </c>
      <c r="F430" s="202" t="s">
        <v>799</v>
      </c>
      <c r="G430" s="200"/>
      <c r="H430" s="203">
        <v>3.84</v>
      </c>
      <c r="I430" s="204"/>
      <c r="J430" s="200"/>
      <c r="K430" s="200"/>
      <c r="L430" s="205"/>
      <c r="M430" s="206"/>
      <c r="N430" s="207"/>
      <c r="O430" s="207"/>
      <c r="P430" s="207"/>
      <c r="Q430" s="207"/>
      <c r="R430" s="207"/>
      <c r="S430" s="207"/>
      <c r="T430" s="208"/>
      <c r="AT430" s="209" t="s">
        <v>135</v>
      </c>
      <c r="AU430" s="209" t="s">
        <v>77</v>
      </c>
      <c r="AV430" s="13" t="s">
        <v>77</v>
      </c>
      <c r="AW430" s="13" t="s">
        <v>32</v>
      </c>
      <c r="AX430" s="13" t="s">
        <v>75</v>
      </c>
      <c r="AY430" s="209" t="s">
        <v>126</v>
      </c>
    </row>
    <row r="431" spans="2:65" s="1" customFormat="1" ht="16.5" customHeight="1">
      <c r="B431" s="34"/>
      <c r="C431" s="223" t="s">
        <v>906</v>
      </c>
      <c r="D431" s="223" t="s">
        <v>228</v>
      </c>
      <c r="E431" s="224" t="s">
        <v>907</v>
      </c>
      <c r="F431" s="225" t="s">
        <v>908</v>
      </c>
      <c r="G431" s="226" t="s">
        <v>909</v>
      </c>
      <c r="H431" s="227">
        <v>2</v>
      </c>
      <c r="I431" s="228"/>
      <c r="J431" s="229">
        <f>ROUND(I431*H431,2)</f>
        <v>0</v>
      </c>
      <c r="K431" s="225" t="s">
        <v>132</v>
      </c>
      <c r="L431" s="230"/>
      <c r="M431" s="231" t="s">
        <v>19</v>
      </c>
      <c r="N431" s="232" t="s">
        <v>41</v>
      </c>
      <c r="O431" s="63"/>
      <c r="P431" s="184">
        <f>O431*H431</f>
        <v>0</v>
      </c>
      <c r="Q431" s="184">
        <v>2.0000000000000001E-4</v>
      </c>
      <c r="R431" s="184">
        <f>Q431*H431</f>
        <v>4.0000000000000002E-4</v>
      </c>
      <c r="S431" s="184">
        <v>0</v>
      </c>
      <c r="T431" s="185">
        <f>S431*H431</f>
        <v>0</v>
      </c>
      <c r="AR431" s="186" t="s">
        <v>300</v>
      </c>
      <c r="AT431" s="186" t="s">
        <v>228</v>
      </c>
      <c r="AU431" s="186" t="s">
        <v>77</v>
      </c>
      <c r="AY431" s="17" t="s">
        <v>126</v>
      </c>
      <c r="BE431" s="187">
        <f>IF(N431="základní",J431,0)</f>
        <v>0</v>
      </c>
      <c r="BF431" s="187">
        <f>IF(N431="snížená",J431,0)</f>
        <v>0</v>
      </c>
      <c r="BG431" s="187">
        <f>IF(N431="zákl. přenesená",J431,0)</f>
        <v>0</v>
      </c>
      <c r="BH431" s="187">
        <f>IF(N431="sníž. přenesená",J431,0)</f>
        <v>0</v>
      </c>
      <c r="BI431" s="187">
        <f>IF(N431="nulová",J431,0)</f>
        <v>0</v>
      </c>
      <c r="BJ431" s="17" t="s">
        <v>75</v>
      </c>
      <c r="BK431" s="187">
        <f>ROUND(I431*H431,2)</f>
        <v>0</v>
      </c>
      <c r="BL431" s="17" t="s">
        <v>217</v>
      </c>
      <c r="BM431" s="186" t="s">
        <v>910</v>
      </c>
    </row>
    <row r="432" spans="2:65" s="1" customFormat="1" ht="36" customHeight="1">
      <c r="B432" s="34"/>
      <c r="C432" s="175" t="s">
        <v>911</v>
      </c>
      <c r="D432" s="175" t="s">
        <v>128</v>
      </c>
      <c r="E432" s="176" t="s">
        <v>912</v>
      </c>
      <c r="F432" s="177" t="s">
        <v>913</v>
      </c>
      <c r="G432" s="178" t="s">
        <v>210</v>
      </c>
      <c r="H432" s="179">
        <v>0.315</v>
      </c>
      <c r="I432" s="180"/>
      <c r="J432" s="181">
        <f>ROUND(I432*H432,2)</f>
        <v>0</v>
      </c>
      <c r="K432" s="177" t="s">
        <v>132</v>
      </c>
      <c r="L432" s="38"/>
      <c r="M432" s="182" t="s">
        <v>19</v>
      </c>
      <c r="N432" s="183" t="s">
        <v>41</v>
      </c>
      <c r="O432" s="63"/>
      <c r="P432" s="184">
        <f>O432*H432</f>
        <v>0</v>
      </c>
      <c r="Q432" s="184">
        <v>0</v>
      </c>
      <c r="R432" s="184">
        <f>Q432*H432</f>
        <v>0</v>
      </c>
      <c r="S432" s="184">
        <v>0</v>
      </c>
      <c r="T432" s="185">
        <f>S432*H432</f>
        <v>0</v>
      </c>
      <c r="AR432" s="186" t="s">
        <v>217</v>
      </c>
      <c r="AT432" s="186" t="s">
        <v>128</v>
      </c>
      <c r="AU432" s="186" t="s">
        <v>77</v>
      </c>
      <c r="AY432" s="17" t="s">
        <v>126</v>
      </c>
      <c r="BE432" s="187">
        <f>IF(N432="základní",J432,0)</f>
        <v>0</v>
      </c>
      <c r="BF432" s="187">
        <f>IF(N432="snížená",J432,0)</f>
        <v>0</v>
      </c>
      <c r="BG432" s="187">
        <f>IF(N432="zákl. přenesená",J432,0)</f>
        <v>0</v>
      </c>
      <c r="BH432" s="187">
        <f>IF(N432="sníž. přenesená",J432,0)</f>
        <v>0</v>
      </c>
      <c r="BI432" s="187">
        <f>IF(N432="nulová",J432,0)</f>
        <v>0</v>
      </c>
      <c r="BJ432" s="17" t="s">
        <v>75</v>
      </c>
      <c r="BK432" s="187">
        <f>ROUND(I432*H432,2)</f>
        <v>0</v>
      </c>
      <c r="BL432" s="17" t="s">
        <v>217</v>
      </c>
      <c r="BM432" s="186" t="s">
        <v>914</v>
      </c>
    </row>
    <row r="433" spans="2:65" s="1" customFormat="1" ht="48" customHeight="1">
      <c r="B433" s="34"/>
      <c r="C433" s="175" t="s">
        <v>915</v>
      </c>
      <c r="D433" s="175" t="s">
        <v>128</v>
      </c>
      <c r="E433" s="176" t="s">
        <v>916</v>
      </c>
      <c r="F433" s="177" t="s">
        <v>917</v>
      </c>
      <c r="G433" s="178" t="s">
        <v>210</v>
      </c>
      <c r="H433" s="179">
        <v>0.315</v>
      </c>
      <c r="I433" s="180"/>
      <c r="J433" s="181">
        <f>ROUND(I433*H433,2)</f>
        <v>0</v>
      </c>
      <c r="K433" s="177" t="s">
        <v>132</v>
      </c>
      <c r="L433" s="38"/>
      <c r="M433" s="182" t="s">
        <v>19</v>
      </c>
      <c r="N433" s="183" t="s">
        <v>41</v>
      </c>
      <c r="O433" s="63"/>
      <c r="P433" s="184">
        <f>O433*H433</f>
        <v>0</v>
      </c>
      <c r="Q433" s="184">
        <v>0</v>
      </c>
      <c r="R433" s="184">
        <f>Q433*H433</f>
        <v>0</v>
      </c>
      <c r="S433" s="184">
        <v>0</v>
      </c>
      <c r="T433" s="185">
        <f>S433*H433</f>
        <v>0</v>
      </c>
      <c r="AR433" s="186" t="s">
        <v>217</v>
      </c>
      <c r="AT433" s="186" t="s">
        <v>128</v>
      </c>
      <c r="AU433" s="186" t="s">
        <v>77</v>
      </c>
      <c r="AY433" s="17" t="s">
        <v>126</v>
      </c>
      <c r="BE433" s="187">
        <f>IF(N433="základní",J433,0)</f>
        <v>0</v>
      </c>
      <c r="BF433" s="187">
        <f>IF(N433="snížená",J433,0)</f>
        <v>0</v>
      </c>
      <c r="BG433" s="187">
        <f>IF(N433="zákl. přenesená",J433,0)</f>
        <v>0</v>
      </c>
      <c r="BH433" s="187">
        <f>IF(N433="sníž. přenesená",J433,0)</f>
        <v>0</v>
      </c>
      <c r="BI433" s="187">
        <f>IF(N433="nulová",J433,0)</f>
        <v>0</v>
      </c>
      <c r="BJ433" s="17" t="s">
        <v>75</v>
      </c>
      <c r="BK433" s="187">
        <f>ROUND(I433*H433,2)</f>
        <v>0</v>
      </c>
      <c r="BL433" s="17" t="s">
        <v>217</v>
      </c>
      <c r="BM433" s="186" t="s">
        <v>918</v>
      </c>
    </row>
    <row r="434" spans="2:65" s="11" customFormat="1" ht="22.9" customHeight="1">
      <c r="B434" s="159"/>
      <c r="C434" s="160"/>
      <c r="D434" s="161" t="s">
        <v>69</v>
      </c>
      <c r="E434" s="173" t="s">
        <v>919</v>
      </c>
      <c r="F434" s="173" t="s">
        <v>920</v>
      </c>
      <c r="G434" s="160"/>
      <c r="H434" s="160"/>
      <c r="I434" s="163"/>
      <c r="J434" s="174">
        <f>BK434</f>
        <v>0</v>
      </c>
      <c r="K434" s="160"/>
      <c r="L434" s="165"/>
      <c r="M434" s="166"/>
      <c r="N434" s="167"/>
      <c r="O434" s="167"/>
      <c r="P434" s="168">
        <f>SUM(P435:P456)</f>
        <v>0</v>
      </c>
      <c r="Q434" s="167"/>
      <c r="R434" s="168">
        <f>SUM(R435:R456)</f>
        <v>0.15522416835</v>
      </c>
      <c r="S434" s="167"/>
      <c r="T434" s="169">
        <f>SUM(T435:T456)</f>
        <v>0.04</v>
      </c>
      <c r="AR434" s="170" t="s">
        <v>77</v>
      </c>
      <c r="AT434" s="171" t="s">
        <v>69</v>
      </c>
      <c r="AU434" s="171" t="s">
        <v>75</v>
      </c>
      <c r="AY434" s="170" t="s">
        <v>126</v>
      </c>
      <c r="BK434" s="172">
        <f>SUM(BK435:BK456)</f>
        <v>0</v>
      </c>
    </row>
    <row r="435" spans="2:65" s="1" customFormat="1" ht="24" customHeight="1">
      <c r="B435" s="34"/>
      <c r="C435" s="175" t="s">
        <v>921</v>
      </c>
      <c r="D435" s="175" t="s">
        <v>128</v>
      </c>
      <c r="E435" s="176" t="s">
        <v>922</v>
      </c>
      <c r="F435" s="177" t="s">
        <v>923</v>
      </c>
      <c r="G435" s="178" t="s">
        <v>225</v>
      </c>
      <c r="H435" s="179">
        <v>2.5</v>
      </c>
      <c r="I435" s="180"/>
      <c r="J435" s="181">
        <f>ROUND(I435*H435,2)</f>
        <v>0</v>
      </c>
      <c r="K435" s="177" t="s">
        <v>132</v>
      </c>
      <c r="L435" s="38"/>
      <c r="M435" s="182" t="s">
        <v>19</v>
      </c>
      <c r="N435" s="183" t="s">
        <v>41</v>
      </c>
      <c r="O435" s="63"/>
      <c r="P435" s="184">
        <f>O435*H435</f>
        <v>0</v>
      </c>
      <c r="Q435" s="184">
        <v>0</v>
      </c>
      <c r="R435" s="184">
        <f>Q435*H435</f>
        <v>0</v>
      </c>
      <c r="S435" s="184">
        <v>1.6E-2</v>
      </c>
      <c r="T435" s="185">
        <f>S435*H435</f>
        <v>0.04</v>
      </c>
      <c r="AR435" s="186" t="s">
        <v>217</v>
      </c>
      <c r="AT435" s="186" t="s">
        <v>128</v>
      </c>
      <c r="AU435" s="186" t="s">
        <v>77</v>
      </c>
      <c r="AY435" s="17" t="s">
        <v>126</v>
      </c>
      <c r="BE435" s="187">
        <f>IF(N435="základní",J435,0)</f>
        <v>0</v>
      </c>
      <c r="BF435" s="187">
        <f>IF(N435="snížená",J435,0)</f>
        <v>0</v>
      </c>
      <c r="BG435" s="187">
        <f>IF(N435="zákl. přenesená",J435,0)</f>
        <v>0</v>
      </c>
      <c r="BH435" s="187">
        <f>IF(N435="sníž. přenesená",J435,0)</f>
        <v>0</v>
      </c>
      <c r="BI435" s="187">
        <f>IF(N435="nulová",J435,0)</f>
        <v>0</v>
      </c>
      <c r="BJ435" s="17" t="s">
        <v>75</v>
      </c>
      <c r="BK435" s="187">
        <f>ROUND(I435*H435,2)</f>
        <v>0</v>
      </c>
      <c r="BL435" s="17" t="s">
        <v>217</v>
      </c>
      <c r="BM435" s="186" t="s">
        <v>924</v>
      </c>
    </row>
    <row r="436" spans="2:65" s="12" customFormat="1" ht="11.25">
      <c r="B436" s="188"/>
      <c r="C436" s="189"/>
      <c r="D436" s="190" t="s">
        <v>135</v>
      </c>
      <c r="E436" s="191" t="s">
        <v>19</v>
      </c>
      <c r="F436" s="192" t="s">
        <v>925</v>
      </c>
      <c r="G436" s="189"/>
      <c r="H436" s="191" t="s">
        <v>19</v>
      </c>
      <c r="I436" s="193"/>
      <c r="J436" s="189"/>
      <c r="K436" s="189"/>
      <c r="L436" s="194"/>
      <c r="M436" s="195"/>
      <c r="N436" s="196"/>
      <c r="O436" s="196"/>
      <c r="P436" s="196"/>
      <c r="Q436" s="196"/>
      <c r="R436" s="196"/>
      <c r="S436" s="196"/>
      <c r="T436" s="197"/>
      <c r="AT436" s="198" t="s">
        <v>135</v>
      </c>
      <c r="AU436" s="198" t="s">
        <v>77</v>
      </c>
      <c r="AV436" s="12" t="s">
        <v>75</v>
      </c>
      <c r="AW436" s="12" t="s">
        <v>32</v>
      </c>
      <c r="AX436" s="12" t="s">
        <v>70</v>
      </c>
      <c r="AY436" s="198" t="s">
        <v>126</v>
      </c>
    </row>
    <row r="437" spans="2:65" s="13" customFormat="1" ht="11.25">
      <c r="B437" s="199"/>
      <c r="C437" s="200"/>
      <c r="D437" s="190" t="s">
        <v>135</v>
      </c>
      <c r="E437" s="201" t="s">
        <v>19</v>
      </c>
      <c r="F437" s="202" t="s">
        <v>265</v>
      </c>
      <c r="G437" s="200"/>
      <c r="H437" s="203">
        <v>2.5</v>
      </c>
      <c r="I437" s="204"/>
      <c r="J437" s="200"/>
      <c r="K437" s="200"/>
      <c r="L437" s="205"/>
      <c r="M437" s="206"/>
      <c r="N437" s="207"/>
      <c r="O437" s="207"/>
      <c r="P437" s="207"/>
      <c r="Q437" s="207"/>
      <c r="R437" s="207"/>
      <c r="S437" s="207"/>
      <c r="T437" s="208"/>
      <c r="AT437" s="209" t="s">
        <v>135</v>
      </c>
      <c r="AU437" s="209" t="s">
        <v>77</v>
      </c>
      <c r="AV437" s="13" t="s">
        <v>77</v>
      </c>
      <c r="AW437" s="13" t="s">
        <v>32</v>
      </c>
      <c r="AX437" s="13" t="s">
        <v>75</v>
      </c>
      <c r="AY437" s="209" t="s">
        <v>126</v>
      </c>
    </row>
    <row r="438" spans="2:65" s="1" customFormat="1" ht="24" customHeight="1">
      <c r="B438" s="34"/>
      <c r="C438" s="175" t="s">
        <v>926</v>
      </c>
      <c r="D438" s="175" t="s">
        <v>128</v>
      </c>
      <c r="E438" s="176" t="s">
        <v>927</v>
      </c>
      <c r="F438" s="177" t="s">
        <v>928</v>
      </c>
      <c r="G438" s="178" t="s">
        <v>205</v>
      </c>
      <c r="H438" s="179">
        <v>1</v>
      </c>
      <c r="I438" s="180"/>
      <c r="J438" s="181">
        <f>ROUND(I438*H438,2)</f>
        <v>0</v>
      </c>
      <c r="K438" s="177" t="s">
        <v>132</v>
      </c>
      <c r="L438" s="38"/>
      <c r="M438" s="182" t="s">
        <v>19</v>
      </c>
      <c r="N438" s="183" t="s">
        <v>41</v>
      </c>
      <c r="O438" s="63"/>
      <c r="P438" s="184">
        <f>O438*H438</f>
        <v>0</v>
      </c>
      <c r="Q438" s="184">
        <v>3.3E-4</v>
      </c>
      <c r="R438" s="184">
        <f>Q438*H438</f>
        <v>3.3E-4</v>
      </c>
      <c r="S438" s="184">
        <v>0</v>
      </c>
      <c r="T438" s="185">
        <f>S438*H438</f>
        <v>0</v>
      </c>
      <c r="AR438" s="186" t="s">
        <v>217</v>
      </c>
      <c r="AT438" s="186" t="s">
        <v>128</v>
      </c>
      <c r="AU438" s="186" t="s">
        <v>77</v>
      </c>
      <c r="AY438" s="17" t="s">
        <v>126</v>
      </c>
      <c r="BE438" s="187">
        <f>IF(N438="základní",J438,0)</f>
        <v>0</v>
      </c>
      <c r="BF438" s="187">
        <f>IF(N438="snížená",J438,0)</f>
        <v>0</v>
      </c>
      <c r="BG438" s="187">
        <f>IF(N438="zákl. přenesená",J438,0)</f>
        <v>0</v>
      </c>
      <c r="BH438" s="187">
        <f>IF(N438="sníž. přenesená",J438,0)</f>
        <v>0</v>
      </c>
      <c r="BI438" s="187">
        <f>IF(N438="nulová",J438,0)</f>
        <v>0</v>
      </c>
      <c r="BJ438" s="17" t="s">
        <v>75</v>
      </c>
      <c r="BK438" s="187">
        <f>ROUND(I438*H438,2)</f>
        <v>0</v>
      </c>
      <c r="BL438" s="17" t="s">
        <v>217</v>
      </c>
      <c r="BM438" s="186" t="s">
        <v>929</v>
      </c>
    </row>
    <row r="439" spans="2:65" s="1" customFormat="1" ht="24" customHeight="1">
      <c r="B439" s="34"/>
      <c r="C439" s="223" t="s">
        <v>930</v>
      </c>
      <c r="D439" s="223" t="s">
        <v>228</v>
      </c>
      <c r="E439" s="224" t="s">
        <v>931</v>
      </c>
      <c r="F439" s="225" t="s">
        <v>932</v>
      </c>
      <c r="G439" s="226" t="s">
        <v>205</v>
      </c>
      <c r="H439" s="227">
        <v>1</v>
      </c>
      <c r="I439" s="228"/>
      <c r="J439" s="229">
        <f>ROUND(I439*H439,2)</f>
        <v>0</v>
      </c>
      <c r="K439" s="225" t="s">
        <v>19</v>
      </c>
      <c r="L439" s="230"/>
      <c r="M439" s="231" t="s">
        <v>19</v>
      </c>
      <c r="N439" s="232" t="s">
        <v>41</v>
      </c>
      <c r="O439" s="63"/>
      <c r="P439" s="184">
        <f>O439*H439</f>
        <v>0</v>
      </c>
      <c r="Q439" s="184">
        <v>8.8999999999999996E-2</v>
      </c>
      <c r="R439" s="184">
        <f>Q439*H439</f>
        <v>8.8999999999999996E-2</v>
      </c>
      <c r="S439" s="184">
        <v>0</v>
      </c>
      <c r="T439" s="185">
        <f>S439*H439</f>
        <v>0</v>
      </c>
      <c r="AR439" s="186" t="s">
        <v>300</v>
      </c>
      <c r="AT439" s="186" t="s">
        <v>228</v>
      </c>
      <c r="AU439" s="186" t="s">
        <v>77</v>
      </c>
      <c r="AY439" s="17" t="s">
        <v>126</v>
      </c>
      <c r="BE439" s="187">
        <f>IF(N439="základní",J439,0)</f>
        <v>0</v>
      </c>
      <c r="BF439" s="187">
        <f>IF(N439="snížená",J439,0)</f>
        <v>0</v>
      </c>
      <c r="BG439" s="187">
        <f>IF(N439="zákl. přenesená",J439,0)</f>
        <v>0</v>
      </c>
      <c r="BH439" s="187">
        <f>IF(N439="sníž. přenesená",J439,0)</f>
        <v>0</v>
      </c>
      <c r="BI439" s="187">
        <f>IF(N439="nulová",J439,0)</f>
        <v>0</v>
      </c>
      <c r="BJ439" s="17" t="s">
        <v>75</v>
      </c>
      <c r="BK439" s="187">
        <f>ROUND(I439*H439,2)</f>
        <v>0</v>
      </c>
      <c r="BL439" s="17" t="s">
        <v>217</v>
      </c>
      <c r="BM439" s="186" t="s">
        <v>933</v>
      </c>
    </row>
    <row r="440" spans="2:65" s="1" customFormat="1" ht="36" customHeight="1">
      <c r="B440" s="34"/>
      <c r="C440" s="175" t="s">
        <v>934</v>
      </c>
      <c r="D440" s="175" t="s">
        <v>128</v>
      </c>
      <c r="E440" s="176" t="s">
        <v>935</v>
      </c>
      <c r="F440" s="177" t="s">
        <v>936</v>
      </c>
      <c r="G440" s="178" t="s">
        <v>205</v>
      </c>
      <c r="H440" s="179">
        <v>2</v>
      </c>
      <c r="I440" s="180"/>
      <c r="J440" s="181">
        <f>ROUND(I440*H440,2)</f>
        <v>0</v>
      </c>
      <c r="K440" s="177" t="s">
        <v>132</v>
      </c>
      <c r="L440" s="38"/>
      <c r="M440" s="182" t="s">
        <v>19</v>
      </c>
      <c r="N440" s="183" t="s">
        <v>41</v>
      </c>
      <c r="O440" s="63"/>
      <c r="P440" s="184">
        <f>O440*H440</f>
        <v>0</v>
      </c>
      <c r="Q440" s="184">
        <v>0</v>
      </c>
      <c r="R440" s="184">
        <f>Q440*H440</f>
        <v>0</v>
      </c>
      <c r="S440" s="184">
        <v>0</v>
      </c>
      <c r="T440" s="185">
        <f>S440*H440</f>
        <v>0</v>
      </c>
      <c r="AR440" s="186" t="s">
        <v>217</v>
      </c>
      <c r="AT440" s="186" t="s">
        <v>128</v>
      </c>
      <c r="AU440" s="186" t="s">
        <v>77</v>
      </c>
      <c r="AY440" s="17" t="s">
        <v>126</v>
      </c>
      <c r="BE440" s="187">
        <f>IF(N440="základní",J440,0)</f>
        <v>0</v>
      </c>
      <c r="BF440" s="187">
        <f>IF(N440="snížená",J440,0)</f>
        <v>0</v>
      </c>
      <c r="BG440" s="187">
        <f>IF(N440="zákl. přenesená",J440,0)</f>
        <v>0</v>
      </c>
      <c r="BH440" s="187">
        <f>IF(N440="sníž. přenesená",J440,0)</f>
        <v>0</v>
      </c>
      <c r="BI440" s="187">
        <f>IF(N440="nulová",J440,0)</f>
        <v>0</v>
      </c>
      <c r="BJ440" s="17" t="s">
        <v>75</v>
      </c>
      <c r="BK440" s="187">
        <f>ROUND(I440*H440,2)</f>
        <v>0</v>
      </c>
      <c r="BL440" s="17" t="s">
        <v>217</v>
      </c>
      <c r="BM440" s="186" t="s">
        <v>937</v>
      </c>
    </row>
    <row r="441" spans="2:65" s="13" customFormat="1" ht="11.25">
      <c r="B441" s="199"/>
      <c r="C441" s="200"/>
      <c r="D441" s="190" t="s">
        <v>135</v>
      </c>
      <c r="E441" s="201" t="s">
        <v>19</v>
      </c>
      <c r="F441" s="202" t="s">
        <v>728</v>
      </c>
      <c r="G441" s="200"/>
      <c r="H441" s="203">
        <v>2</v>
      </c>
      <c r="I441" s="204"/>
      <c r="J441" s="200"/>
      <c r="K441" s="200"/>
      <c r="L441" s="205"/>
      <c r="M441" s="206"/>
      <c r="N441" s="207"/>
      <c r="O441" s="207"/>
      <c r="P441" s="207"/>
      <c r="Q441" s="207"/>
      <c r="R441" s="207"/>
      <c r="S441" s="207"/>
      <c r="T441" s="208"/>
      <c r="AT441" s="209" t="s">
        <v>135</v>
      </c>
      <c r="AU441" s="209" t="s">
        <v>77</v>
      </c>
      <c r="AV441" s="13" t="s">
        <v>77</v>
      </c>
      <c r="AW441" s="13" t="s">
        <v>32</v>
      </c>
      <c r="AX441" s="13" t="s">
        <v>75</v>
      </c>
      <c r="AY441" s="209" t="s">
        <v>126</v>
      </c>
    </row>
    <row r="442" spans="2:65" s="1" customFormat="1" ht="24" customHeight="1">
      <c r="B442" s="34"/>
      <c r="C442" s="175" t="s">
        <v>938</v>
      </c>
      <c r="D442" s="175" t="s">
        <v>128</v>
      </c>
      <c r="E442" s="176" t="s">
        <v>939</v>
      </c>
      <c r="F442" s="177" t="s">
        <v>940</v>
      </c>
      <c r="G442" s="178" t="s">
        <v>205</v>
      </c>
      <c r="H442" s="179">
        <v>1</v>
      </c>
      <c r="I442" s="180"/>
      <c r="J442" s="181">
        <f>ROUND(I442*H442,2)</f>
        <v>0</v>
      </c>
      <c r="K442" s="177" t="s">
        <v>132</v>
      </c>
      <c r="L442" s="38"/>
      <c r="M442" s="182" t="s">
        <v>19</v>
      </c>
      <c r="N442" s="183" t="s">
        <v>41</v>
      </c>
      <c r="O442" s="63"/>
      <c r="P442" s="184">
        <f>O442*H442</f>
        <v>0</v>
      </c>
      <c r="Q442" s="184">
        <v>0</v>
      </c>
      <c r="R442" s="184">
        <f>Q442*H442</f>
        <v>0</v>
      </c>
      <c r="S442" s="184">
        <v>0</v>
      </c>
      <c r="T442" s="185">
        <f>S442*H442</f>
        <v>0</v>
      </c>
      <c r="AR442" s="186" t="s">
        <v>217</v>
      </c>
      <c r="AT442" s="186" t="s">
        <v>128</v>
      </c>
      <c r="AU442" s="186" t="s">
        <v>77</v>
      </c>
      <c r="AY442" s="17" t="s">
        <v>126</v>
      </c>
      <c r="BE442" s="187">
        <f>IF(N442="základní",J442,0)</f>
        <v>0</v>
      </c>
      <c r="BF442" s="187">
        <f>IF(N442="snížená",J442,0)</f>
        <v>0</v>
      </c>
      <c r="BG442" s="187">
        <f>IF(N442="zákl. přenesená",J442,0)</f>
        <v>0</v>
      </c>
      <c r="BH442" s="187">
        <f>IF(N442="sníž. přenesená",J442,0)</f>
        <v>0</v>
      </c>
      <c r="BI442" s="187">
        <f>IF(N442="nulová",J442,0)</f>
        <v>0</v>
      </c>
      <c r="BJ442" s="17" t="s">
        <v>75</v>
      </c>
      <c r="BK442" s="187">
        <f>ROUND(I442*H442,2)</f>
        <v>0</v>
      </c>
      <c r="BL442" s="17" t="s">
        <v>217</v>
      </c>
      <c r="BM442" s="186" t="s">
        <v>941</v>
      </c>
    </row>
    <row r="443" spans="2:65" s="1" customFormat="1" ht="24" customHeight="1">
      <c r="B443" s="34"/>
      <c r="C443" s="223" t="s">
        <v>942</v>
      </c>
      <c r="D443" s="223" t="s">
        <v>228</v>
      </c>
      <c r="E443" s="224" t="s">
        <v>943</v>
      </c>
      <c r="F443" s="225" t="s">
        <v>944</v>
      </c>
      <c r="G443" s="226" t="s">
        <v>205</v>
      </c>
      <c r="H443" s="227">
        <v>1</v>
      </c>
      <c r="I443" s="228"/>
      <c r="J443" s="229">
        <f>ROUND(I443*H443,2)</f>
        <v>0</v>
      </c>
      <c r="K443" s="225" t="s">
        <v>132</v>
      </c>
      <c r="L443" s="230"/>
      <c r="M443" s="231" t="s">
        <v>19</v>
      </c>
      <c r="N443" s="232" t="s">
        <v>41</v>
      </c>
      <c r="O443" s="63"/>
      <c r="P443" s="184">
        <f>O443*H443</f>
        <v>0</v>
      </c>
      <c r="Q443" s="184">
        <v>6.7000000000000002E-3</v>
      </c>
      <c r="R443" s="184">
        <f>Q443*H443</f>
        <v>6.7000000000000002E-3</v>
      </c>
      <c r="S443" s="184">
        <v>0</v>
      </c>
      <c r="T443" s="185">
        <f>S443*H443</f>
        <v>0</v>
      </c>
      <c r="AR443" s="186" t="s">
        <v>300</v>
      </c>
      <c r="AT443" s="186" t="s">
        <v>228</v>
      </c>
      <c r="AU443" s="186" t="s">
        <v>77</v>
      </c>
      <c r="AY443" s="17" t="s">
        <v>126</v>
      </c>
      <c r="BE443" s="187">
        <f>IF(N443="základní",J443,0)</f>
        <v>0</v>
      </c>
      <c r="BF443" s="187">
        <f>IF(N443="snížená",J443,0)</f>
        <v>0</v>
      </c>
      <c r="BG443" s="187">
        <f>IF(N443="zákl. přenesená",J443,0)</f>
        <v>0</v>
      </c>
      <c r="BH443" s="187">
        <f>IF(N443="sníž. přenesená",J443,0)</f>
        <v>0</v>
      </c>
      <c r="BI443" s="187">
        <f>IF(N443="nulová",J443,0)</f>
        <v>0</v>
      </c>
      <c r="BJ443" s="17" t="s">
        <v>75</v>
      </c>
      <c r="BK443" s="187">
        <f>ROUND(I443*H443,2)</f>
        <v>0</v>
      </c>
      <c r="BL443" s="17" t="s">
        <v>217</v>
      </c>
      <c r="BM443" s="186" t="s">
        <v>945</v>
      </c>
    </row>
    <row r="444" spans="2:65" s="1" customFormat="1" ht="24" customHeight="1">
      <c r="B444" s="34"/>
      <c r="C444" s="175" t="s">
        <v>946</v>
      </c>
      <c r="D444" s="175" t="s">
        <v>128</v>
      </c>
      <c r="E444" s="176" t="s">
        <v>947</v>
      </c>
      <c r="F444" s="177" t="s">
        <v>948</v>
      </c>
      <c r="G444" s="178" t="s">
        <v>949</v>
      </c>
      <c r="H444" s="179">
        <v>48.731999999999999</v>
      </c>
      <c r="I444" s="180"/>
      <c r="J444" s="181">
        <f>ROUND(I444*H444,2)</f>
        <v>0</v>
      </c>
      <c r="K444" s="177" t="s">
        <v>132</v>
      </c>
      <c r="L444" s="38"/>
      <c r="M444" s="182" t="s">
        <v>19</v>
      </c>
      <c r="N444" s="183" t="s">
        <v>41</v>
      </c>
      <c r="O444" s="63"/>
      <c r="P444" s="184">
        <f>O444*H444</f>
        <v>0</v>
      </c>
      <c r="Q444" s="184">
        <v>6.0612500000000003E-5</v>
      </c>
      <c r="R444" s="184">
        <f>Q444*H444</f>
        <v>2.9537683500000002E-3</v>
      </c>
      <c r="S444" s="184">
        <v>0</v>
      </c>
      <c r="T444" s="185">
        <f>S444*H444</f>
        <v>0</v>
      </c>
      <c r="AR444" s="186" t="s">
        <v>217</v>
      </c>
      <c r="AT444" s="186" t="s">
        <v>128</v>
      </c>
      <c r="AU444" s="186" t="s">
        <v>77</v>
      </c>
      <c r="AY444" s="17" t="s">
        <v>126</v>
      </c>
      <c r="BE444" s="187">
        <f>IF(N444="základní",J444,0)</f>
        <v>0</v>
      </c>
      <c r="BF444" s="187">
        <f>IF(N444="snížená",J444,0)</f>
        <v>0</v>
      </c>
      <c r="BG444" s="187">
        <f>IF(N444="zákl. přenesená",J444,0)</f>
        <v>0</v>
      </c>
      <c r="BH444" s="187">
        <f>IF(N444="sníž. přenesená",J444,0)</f>
        <v>0</v>
      </c>
      <c r="BI444" s="187">
        <f>IF(N444="nulová",J444,0)</f>
        <v>0</v>
      </c>
      <c r="BJ444" s="17" t="s">
        <v>75</v>
      </c>
      <c r="BK444" s="187">
        <f>ROUND(I444*H444,2)</f>
        <v>0</v>
      </c>
      <c r="BL444" s="17" t="s">
        <v>217</v>
      </c>
      <c r="BM444" s="186" t="s">
        <v>950</v>
      </c>
    </row>
    <row r="445" spans="2:65" s="12" customFormat="1" ht="11.25">
      <c r="B445" s="188"/>
      <c r="C445" s="189"/>
      <c r="D445" s="190" t="s">
        <v>135</v>
      </c>
      <c r="E445" s="191" t="s">
        <v>19</v>
      </c>
      <c r="F445" s="192" t="s">
        <v>951</v>
      </c>
      <c r="G445" s="189"/>
      <c r="H445" s="191" t="s">
        <v>19</v>
      </c>
      <c r="I445" s="193"/>
      <c r="J445" s="189"/>
      <c r="K445" s="189"/>
      <c r="L445" s="194"/>
      <c r="M445" s="195"/>
      <c r="N445" s="196"/>
      <c r="O445" s="196"/>
      <c r="P445" s="196"/>
      <c r="Q445" s="196"/>
      <c r="R445" s="196"/>
      <c r="S445" s="196"/>
      <c r="T445" s="197"/>
      <c r="AT445" s="198" t="s">
        <v>135</v>
      </c>
      <c r="AU445" s="198" t="s">
        <v>77</v>
      </c>
      <c r="AV445" s="12" t="s">
        <v>75</v>
      </c>
      <c r="AW445" s="12" t="s">
        <v>32</v>
      </c>
      <c r="AX445" s="12" t="s">
        <v>70</v>
      </c>
      <c r="AY445" s="198" t="s">
        <v>126</v>
      </c>
    </row>
    <row r="446" spans="2:65" s="13" customFormat="1" ht="11.25">
      <c r="B446" s="199"/>
      <c r="C446" s="200"/>
      <c r="D446" s="190" t="s">
        <v>135</v>
      </c>
      <c r="E446" s="201" t="s">
        <v>19</v>
      </c>
      <c r="F446" s="202" t="s">
        <v>952</v>
      </c>
      <c r="G446" s="200"/>
      <c r="H446" s="203">
        <v>48.731999999999999</v>
      </c>
      <c r="I446" s="204"/>
      <c r="J446" s="200"/>
      <c r="K446" s="200"/>
      <c r="L446" s="205"/>
      <c r="M446" s="206"/>
      <c r="N446" s="207"/>
      <c r="O446" s="207"/>
      <c r="P446" s="207"/>
      <c r="Q446" s="207"/>
      <c r="R446" s="207"/>
      <c r="S446" s="207"/>
      <c r="T446" s="208"/>
      <c r="AT446" s="209" t="s">
        <v>135</v>
      </c>
      <c r="AU446" s="209" t="s">
        <v>77</v>
      </c>
      <c r="AV446" s="13" t="s">
        <v>77</v>
      </c>
      <c r="AW446" s="13" t="s">
        <v>32</v>
      </c>
      <c r="AX446" s="13" t="s">
        <v>75</v>
      </c>
      <c r="AY446" s="209" t="s">
        <v>126</v>
      </c>
    </row>
    <row r="447" spans="2:65" s="1" customFormat="1" ht="16.5" customHeight="1">
      <c r="B447" s="34"/>
      <c r="C447" s="223" t="s">
        <v>953</v>
      </c>
      <c r="D447" s="223" t="s">
        <v>228</v>
      </c>
      <c r="E447" s="224" t="s">
        <v>954</v>
      </c>
      <c r="F447" s="225" t="s">
        <v>955</v>
      </c>
      <c r="G447" s="226" t="s">
        <v>210</v>
      </c>
      <c r="H447" s="227">
        <v>5.3999999999999999E-2</v>
      </c>
      <c r="I447" s="228"/>
      <c r="J447" s="229">
        <f>ROUND(I447*H447,2)</f>
        <v>0</v>
      </c>
      <c r="K447" s="225" t="s">
        <v>19</v>
      </c>
      <c r="L447" s="230"/>
      <c r="M447" s="231" t="s">
        <v>19</v>
      </c>
      <c r="N447" s="232" t="s">
        <v>41</v>
      </c>
      <c r="O447" s="63"/>
      <c r="P447" s="184">
        <f>O447*H447</f>
        <v>0</v>
      </c>
      <c r="Q447" s="184">
        <v>1</v>
      </c>
      <c r="R447" s="184">
        <f>Q447*H447</f>
        <v>5.3999999999999999E-2</v>
      </c>
      <c r="S447" s="184">
        <v>0</v>
      </c>
      <c r="T447" s="185">
        <f>S447*H447</f>
        <v>0</v>
      </c>
      <c r="AR447" s="186" t="s">
        <v>300</v>
      </c>
      <c r="AT447" s="186" t="s">
        <v>228</v>
      </c>
      <c r="AU447" s="186" t="s">
        <v>77</v>
      </c>
      <c r="AY447" s="17" t="s">
        <v>126</v>
      </c>
      <c r="BE447" s="187">
        <f>IF(N447="základní",J447,0)</f>
        <v>0</v>
      </c>
      <c r="BF447" s="187">
        <f>IF(N447="snížená",J447,0)</f>
        <v>0</v>
      </c>
      <c r="BG447" s="187">
        <f>IF(N447="zákl. přenesená",J447,0)</f>
        <v>0</v>
      </c>
      <c r="BH447" s="187">
        <f>IF(N447="sníž. přenesená",J447,0)</f>
        <v>0</v>
      </c>
      <c r="BI447" s="187">
        <f>IF(N447="nulová",J447,0)</f>
        <v>0</v>
      </c>
      <c r="BJ447" s="17" t="s">
        <v>75</v>
      </c>
      <c r="BK447" s="187">
        <f>ROUND(I447*H447,2)</f>
        <v>0</v>
      </c>
      <c r="BL447" s="17" t="s">
        <v>217</v>
      </c>
      <c r="BM447" s="186" t="s">
        <v>956</v>
      </c>
    </row>
    <row r="448" spans="2:65" s="13" customFormat="1" ht="11.25">
      <c r="B448" s="199"/>
      <c r="C448" s="200"/>
      <c r="D448" s="190" t="s">
        <v>135</v>
      </c>
      <c r="E448" s="201" t="s">
        <v>19</v>
      </c>
      <c r="F448" s="202" t="s">
        <v>957</v>
      </c>
      <c r="G448" s="200"/>
      <c r="H448" s="203">
        <v>5.3999999999999999E-2</v>
      </c>
      <c r="I448" s="204"/>
      <c r="J448" s="200"/>
      <c r="K448" s="200"/>
      <c r="L448" s="205"/>
      <c r="M448" s="206"/>
      <c r="N448" s="207"/>
      <c r="O448" s="207"/>
      <c r="P448" s="207"/>
      <c r="Q448" s="207"/>
      <c r="R448" s="207"/>
      <c r="S448" s="207"/>
      <c r="T448" s="208"/>
      <c r="AT448" s="209" t="s">
        <v>135</v>
      </c>
      <c r="AU448" s="209" t="s">
        <v>77</v>
      </c>
      <c r="AV448" s="13" t="s">
        <v>77</v>
      </c>
      <c r="AW448" s="13" t="s">
        <v>32</v>
      </c>
      <c r="AX448" s="13" t="s">
        <v>75</v>
      </c>
      <c r="AY448" s="209" t="s">
        <v>126</v>
      </c>
    </row>
    <row r="449" spans="2:65" s="1" customFormat="1" ht="24" customHeight="1">
      <c r="B449" s="34"/>
      <c r="C449" s="175" t="s">
        <v>958</v>
      </c>
      <c r="D449" s="175" t="s">
        <v>128</v>
      </c>
      <c r="E449" s="176" t="s">
        <v>959</v>
      </c>
      <c r="F449" s="177" t="s">
        <v>960</v>
      </c>
      <c r="G449" s="178" t="s">
        <v>961</v>
      </c>
      <c r="H449" s="179">
        <v>14</v>
      </c>
      <c r="I449" s="180"/>
      <c r="J449" s="181">
        <f>ROUND(I449*H449,2)</f>
        <v>0</v>
      </c>
      <c r="K449" s="177" t="s">
        <v>132</v>
      </c>
      <c r="L449" s="38"/>
      <c r="M449" s="182" t="s">
        <v>19</v>
      </c>
      <c r="N449" s="183" t="s">
        <v>41</v>
      </c>
      <c r="O449" s="63"/>
      <c r="P449" s="184">
        <f>O449*H449</f>
        <v>0</v>
      </c>
      <c r="Q449" s="184">
        <v>0</v>
      </c>
      <c r="R449" s="184">
        <f>Q449*H449</f>
        <v>0</v>
      </c>
      <c r="S449" s="184">
        <v>0</v>
      </c>
      <c r="T449" s="185">
        <f>S449*H449</f>
        <v>0</v>
      </c>
      <c r="AR449" s="186" t="s">
        <v>962</v>
      </c>
      <c r="AT449" s="186" t="s">
        <v>128</v>
      </c>
      <c r="AU449" s="186" t="s">
        <v>77</v>
      </c>
      <c r="AY449" s="17" t="s">
        <v>126</v>
      </c>
      <c r="BE449" s="187">
        <f>IF(N449="základní",J449,0)</f>
        <v>0</v>
      </c>
      <c r="BF449" s="187">
        <f>IF(N449="snížená",J449,0)</f>
        <v>0</v>
      </c>
      <c r="BG449" s="187">
        <f>IF(N449="zákl. přenesená",J449,0)</f>
        <v>0</v>
      </c>
      <c r="BH449" s="187">
        <f>IF(N449="sníž. přenesená",J449,0)</f>
        <v>0</v>
      </c>
      <c r="BI449" s="187">
        <f>IF(N449="nulová",J449,0)</f>
        <v>0</v>
      </c>
      <c r="BJ449" s="17" t="s">
        <v>75</v>
      </c>
      <c r="BK449" s="187">
        <f>ROUND(I449*H449,2)</f>
        <v>0</v>
      </c>
      <c r="BL449" s="17" t="s">
        <v>962</v>
      </c>
      <c r="BM449" s="186" t="s">
        <v>963</v>
      </c>
    </row>
    <row r="450" spans="2:65" s="12" customFormat="1" ht="22.5">
      <c r="B450" s="188"/>
      <c r="C450" s="189"/>
      <c r="D450" s="190" t="s">
        <v>135</v>
      </c>
      <c r="E450" s="191" t="s">
        <v>19</v>
      </c>
      <c r="F450" s="192" t="s">
        <v>964</v>
      </c>
      <c r="G450" s="189"/>
      <c r="H450" s="191" t="s">
        <v>19</v>
      </c>
      <c r="I450" s="193"/>
      <c r="J450" s="189"/>
      <c r="K450" s="189"/>
      <c r="L450" s="194"/>
      <c r="M450" s="195"/>
      <c r="N450" s="196"/>
      <c r="O450" s="196"/>
      <c r="P450" s="196"/>
      <c r="Q450" s="196"/>
      <c r="R450" s="196"/>
      <c r="S450" s="196"/>
      <c r="T450" s="197"/>
      <c r="AT450" s="198" t="s">
        <v>135</v>
      </c>
      <c r="AU450" s="198" t="s">
        <v>77</v>
      </c>
      <c r="AV450" s="12" t="s">
        <v>75</v>
      </c>
      <c r="AW450" s="12" t="s">
        <v>32</v>
      </c>
      <c r="AX450" s="12" t="s">
        <v>70</v>
      </c>
      <c r="AY450" s="198" t="s">
        <v>126</v>
      </c>
    </row>
    <row r="451" spans="2:65" s="13" customFormat="1" ht="11.25">
      <c r="B451" s="199"/>
      <c r="C451" s="200"/>
      <c r="D451" s="190" t="s">
        <v>135</v>
      </c>
      <c r="E451" s="201" t="s">
        <v>19</v>
      </c>
      <c r="F451" s="202" t="s">
        <v>202</v>
      </c>
      <c r="G451" s="200"/>
      <c r="H451" s="203">
        <v>14</v>
      </c>
      <c r="I451" s="204"/>
      <c r="J451" s="200"/>
      <c r="K451" s="200"/>
      <c r="L451" s="205"/>
      <c r="M451" s="206"/>
      <c r="N451" s="207"/>
      <c r="O451" s="207"/>
      <c r="P451" s="207"/>
      <c r="Q451" s="207"/>
      <c r="R451" s="207"/>
      <c r="S451" s="207"/>
      <c r="T451" s="208"/>
      <c r="AT451" s="209" t="s">
        <v>135</v>
      </c>
      <c r="AU451" s="209" t="s">
        <v>77</v>
      </c>
      <c r="AV451" s="13" t="s">
        <v>77</v>
      </c>
      <c r="AW451" s="13" t="s">
        <v>32</v>
      </c>
      <c r="AX451" s="13" t="s">
        <v>75</v>
      </c>
      <c r="AY451" s="209" t="s">
        <v>126</v>
      </c>
    </row>
    <row r="452" spans="2:65" s="1" customFormat="1" ht="16.5" customHeight="1">
      <c r="B452" s="34"/>
      <c r="C452" s="223" t="s">
        <v>965</v>
      </c>
      <c r="D452" s="223" t="s">
        <v>228</v>
      </c>
      <c r="E452" s="224" t="s">
        <v>966</v>
      </c>
      <c r="F452" s="225" t="s">
        <v>967</v>
      </c>
      <c r="G452" s="226" t="s">
        <v>225</v>
      </c>
      <c r="H452" s="227">
        <v>2</v>
      </c>
      <c r="I452" s="228"/>
      <c r="J452" s="229">
        <f>ROUND(I452*H452,2)</f>
        <v>0</v>
      </c>
      <c r="K452" s="225" t="s">
        <v>132</v>
      </c>
      <c r="L452" s="230"/>
      <c r="M452" s="231" t="s">
        <v>19</v>
      </c>
      <c r="N452" s="232" t="s">
        <v>41</v>
      </c>
      <c r="O452" s="63"/>
      <c r="P452" s="184">
        <f>O452*H452</f>
        <v>0</v>
      </c>
      <c r="Q452" s="184">
        <v>7.7999999999999999E-4</v>
      </c>
      <c r="R452" s="184">
        <f>Q452*H452</f>
        <v>1.56E-3</v>
      </c>
      <c r="S452" s="184">
        <v>0</v>
      </c>
      <c r="T452" s="185">
        <f>S452*H452</f>
        <v>0</v>
      </c>
      <c r="AR452" s="186" t="s">
        <v>300</v>
      </c>
      <c r="AT452" s="186" t="s">
        <v>228</v>
      </c>
      <c r="AU452" s="186" t="s">
        <v>77</v>
      </c>
      <c r="AY452" s="17" t="s">
        <v>126</v>
      </c>
      <c r="BE452" s="187">
        <f>IF(N452="základní",J452,0)</f>
        <v>0</v>
      </c>
      <c r="BF452" s="187">
        <f>IF(N452="snížená",J452,0)</f>
        <v>0</v>
      </c>
      <c r="BG452" s="187">
        <f>IF(N452="zákl. přenesená",J452,0)</f>
        <v>0</v>
      </c>
      <c r="BH452" s="187">
        <f>IF(N452="sníž. přenesená",J452,0)</f>
        <v>0</v>
      </c>
      <c r="BI452" s="187">
        <f>IF(N452="nulová",J452,0)</f>
        <v>0</v>
      </c>
      <c r="BJ452" s="17" t="s">
        <v>75</v>
      </c>
      <c r="BK452" s="187">
        <f>ROUND(I452*H452,2)</f>
        <v>0</v>
      </c>
      <c r="BL452" s="17" t="s">
        <v>217</v>
      </c>
      <c r="BM452" s="186" t="s">
        <v>968</v>
      </c>
    </row>
    <row r="453" spans="2:65" s="1" customFormat="1" ht="16.5" customHeight="1">
      <c r="B453" s="34"/>
      <c r="C453" s="223" t="s">
        <v>969</v>
      </c>
      <c r="D453" s="223" t="s">
        <v>228</v>
      </c>
      <c r="E453" s="224" t="s">
        <v>970</v>
      </c>
      <c r="F453" s="225" t="s">
        <v>971</v>
      </c>
      <c r="G453" s="226" t="s">
        <v>972</v>
      </c>
      <c r="H453" s="227">
        <v>0.28000000000000003</v>
      </c>
      <c r="I453" s="228"/>
      <c r="J453" s="229">
        <f>ROUND(I453*H453,2)</f>
        <v>0</v>
      </c>
      <c r="K453" s="225" t="s">
        <v>132</v>
      </c>
      <c r="L453" s="230"/>
      <c r="M453" s="231" t="s">
        <v>19</v>
      </c>
      <c r="N453" s="232" t="s">
        <v>41</v>
      </c>
      <c r="O453" s="63"/>
      <c r="P453" s="184">
        <f>O453*H453</f>
        <v>0</v>
      </c>
      <c r="Q453" s="184">
        <v>1.75E-3</v>
      </c>
      <c r="R453" s="184">
        <f>Q453*H453</f>
        <v>4.9000000000000009E-4</v>
      </c>
      <c r="S453" s="184">
        <v>0</v>
      </c>
      <c r="T453" s="185">
        <f>S453*H453</f>
        <v>0</v>
      </c>
      <c r="AR453" s="186" t="s">
        <v>300</v>
      </c>
      <c r="AT453" s="186" t="s">
        <v>228</v>
      </c>
      <c r="AU453" s="186" t="s">
        <v>77</v>
      </c>
      <c r="AY453" s="17" t="s">
        <v>126</v>
      </c>
      <c r="BE453" s="187">
        <f>IF(N453="základní",J453,0)</f>
        <v>0</v>
      </c>
      <c r="BF453" s="187">
        <f>IF(N453="snížená",J453,0)</f>
        <v>0</v>
      </c>
      <c r="BG453" s="187">
        <f>IF(N453="zákl. přenesená",J453,0)</f>
        <v>0</v>
      </c>
      <c r="BH453" s="187">
        <f>IF(N453="sníž. přenesená",J453,0)</f>
        <v>0</v>
      </c>
      <c r="BI453" s="187">
        <f>IF(N453="nulová",J453,0)</f>
        <v>0</v>
      </c>
      <c r="BJ453" s="17" t="s">
        <v>75</v>
      </c>
      <c r="BK453" s="187">
        <f>ROUND(I453*H453,2)</f>
        <v>0</v>
      </c>
      <c r="BL453" s="17" t="s">
        <v>217</v>
      </c>
      <c r="BM453" s="186" t="s">
        <v>973</v>
      </c>
    </row>
    <row r="454" spans="2:65" s="1" customFormat="1" ht="16.5" customHeight="1">
      <c r="B454" s="34"/>
      <c r="C454" s="223" t="s">
        <v>974</v>
      </c>
      <c r="D454" s="223" t="s">
        <v>228</v>
      </c>
      <c r="E454" s="224" t="s">
        <v>975</v>
      </c>
      <c r="F454" s="225" t="s">
        <v>976</v>
      </c>
      <c r="G454" s="226" t="s">
        <v>972</v>
      </c>
      <c r="H454" s="227">
        <v>0.28000000000000003</v>
      </c>
      <c r="I454" s="228"/>
      <c r="J454" s="229">
        <f>ROUND(I454*H454,2)</f>
        <v>0</v>
      </c>
      <c r="K454" s="225" t="s">
        <v>132</v>
      </c>
      <c r="L454" s="230"/>
      <c r="M454" s="231" t="s">
        <v>19</v>
      </c>
      <c r="N454" s="232" t="s">
        <v>41</v>
      </c>
      <c r="O454" s="63"/>
      <c r="P454" s="184">
        <f>O454*H454</f>
        <v>0</v>
      </c>
      <c r="Q454" s="184">
        <v>6.8000000000000005E-4</v>
      </c>
      <c r="R454" s="184">
        <f>Q454*H454</f>
        <v>1.9040000000000002E-4</v>
      </c>
      <c r="S454" s="184">
        <v>0</v>
      </c>
      <c r="T454" s="185">
        <f>S454*H454</f>
        <v>0</v>
      </c>
      <c r="AR454" s="186" t="s">
        <v>300</v>
      </c>
      <c r="AT454" s="186" t="s">
        <v>228</v>
      </c>
      <c r="AU454" s="186" t="s">
        <v>77</v>
      </c>
      <c r="AY454" s="17" t="s">
        <v>126</v>
      </c>
      <c r="BE454" s="187">
        <f>IF(N454="základní",J454,0)</f>
        <v>0</v>
      </c>
      <c r="BF454" s="187">
        <f>IF(N454="snížená",J454,0)</f>
        <v>0</v>
      </c>
      <c r="BG454" s="187">
        <f>IF(N454="zákl. přenesená",J454,0)</f>
        <v>0</v>
      </c>
      <c r="BH454" s="187">
        <f>IF(N454="sníž. přenesená",J454,0)</f>
        <v>0</v>
      </c>
      <c r="BI454" s="187">
        <f>IF(N454="nulová",J454,0)</f>
        <v>0</v>
      </c>
      <c r="BJ454" s="17" t="s">
        <v>75</v>
      </c>
      <c r="BK454" s="187">
        <f>ROUND(I454*H454,2)</f>
        <v>0</v>
      </c>
      <c r="BL454" s="17" t="s">
        <v>217</v>
      </c>
      <c r="BM454" s="186" t="s">
        <v>977</v>
      </c>
    </row>
    <row r="455" spans="2:65" s="1" customFormat="1" ht="36" customHeight="1">
      <c r="B455" s="34"/>
      <c r="C455" s="175" t="s">
        <v>978</v>
      </c>
      <c r="D455" s="175" t="s">
        <v>128</v>
      </c>
      <c r="E455" s="176" t="s">
        <v>979</v>
      </c>
      <c r="F455" s="177" t="s">
        <v>980</v>
      </c>
      <c r="G455" s="178" t="s">
        <v>210</v>
      </c>
      <c r="H455" s="179">
        <v>0.155</v>
      </c>
      <c r="I455" s="180"/>
      <c r="J455" s="181">
        <f>ROUND(I455*H455,2)</f>
        <v>0</v>
      </c>
      <c r="K455" s="177" t="s">
        <v>132</v>
      </c>
      <c r="L455" s="38"/>
      <c r="M455" s="182" t="s">
        <v>19</v>
      </c>
      <c r="N455" s="183" t="s">
        <v>41</v>
      </c>
      <c r="O455" s="63"/>
      <c r="P455" s="184">
        <f>O455*H455</f>
        <v>0</v>
      </c>
      <c r="Q455" s="184">
        <v>0</v>
      </c>
      <c r="R455" s="184">
        <f>Q455*H455</f>
        <v>0</v>
      </c>
      <c r="S455" s="184">
        <v>0</v>
      </c>
      <c r="T455" s="185">
        <f>S455*H455</f>
        <v>0</v>
      </c>
      <c r="AR455" s="186" t="s">
        <v>217</v>
      </c>
      <c r="AT455" s="186" t="s">
        <v>128</v>
      </c>
      <c r="AU455" s="186" t="s">
        <v>77</v>
      </c>
      <c r="AY455" s="17" t="s">
        <v>126</v>
      </c>
      <c r="BE455" s="187">
        <f>IF(N455="základní",J455,0)</f>
        <v>0</v>
      </c>
      <c r="BF455" s="187">
        <f>IF(N455="snížená",J455,0)</f>
        <v>0</v>
      </c>
      <c r="BG455" s="187">
        <f>IF(N455="zákl. přenesená",J455,0)</f>
        <v>0</v>
      </c>
      <c r="BH455" s="187">
        <f>IF(N455="sníž. přenesená",J455,0)</f>
        <v>0</v>
      </c>
      <c r="BI455" s="187">
        <f>IF(N455="nulová",J455,0)</f>
        <v>0</v>
      </c>
      <c r="BJ455" s="17" t="s">
        <v>75</v>
      </c>
      <c r="BK455" s="187">
        <f>ROUND(I455*H455,2)</f>
        <v>0</v>
      </c>
      <c r="BL455" s="17" t="s">
        <v>217</v>
      </c>
      <c r="BM455" s="186" t="s">
        <v>981</v>
      </c>
    </row>
    <row r="456" spans="2:65" s="1" customFormat="1" ht="48" customHeight="1">
      <c r="B456" s="34"/>
      <c r="C456" s="175" t="s">
        <v>982</v>
      </c>
      <c r="D456" s="175" t="s">
        <v>128</v>
      </c>
      <c r="E456" s="176" t="s">
        <v>983</v>
      </c>
      <c r="F456" s="177" t="s">
        <v>984</v>
      </c>
      <c r="G456" s="178" t="s">
        <v>210</v>
      </c>
      <c r="H456" s="179">
        <v>0.155</v>
      </c>
      <c r="I456" s="180"/>
      <c r="J456" s="181">
        <f>ROUND(I456*H456,2)</f>
        <v>0</v>
      </c>
      <c r="K456" s="177" t="s">
        <v>132</v>
      </c>
      <c r="L456" s="38"/>
      <c r="M456" s="182" t="s">
        <v>19</v>
      </c>
      <c r="N456" s="183" t="s">
        <v>41</v>
      </c>
      <c r="O456" s="63"/>
      <c r="P456" s="184">
        <f>O456*H456</f>
        <v>0</v>
      </c>
      <c r="Q456" s="184">
        <v>0</v>
      </c>
      <c r="R456" s="184">
        <f>Q456*H456</f>
        <v>0</v>
      </c>
      <c r="S456" s="184">
        <v>0</v>
      </c>
      <c r="T456" s="185">
        <f>S456*H456</f>
        <v>0</v>
      </c>
      <c r="AR456" s="186" t="s">
        <v>217</v>
      </c>
      <c r="AT456" s="186" t="s">
        <v>128</v>
      </c>
      <c r="AU456" s="186" t="s">
        <v>77</v>
      </c>
      <c r="AY456" s="17" t="s">
        <v>126</v>
      </c>
      <c r="BE456" s="187">
        <f>IF(N456="základní",J456,0)</f>
        <v>0</v>
      </c>
      <c r="BF456" s="187">
        <f>IF(N456="snížená",J456,0)</f>
        <v>0</v>
      </c>
      <c r="BG456" s="187">
        <f>IF(N456="zákl. přenesená",J456,0)</f>
        <v>0</v>
      </c>
      <c r="BH456" s="187">
        <f>IF(N456="sníž. přenesená",J456,0)</f>
        <v>0</v>
      </c>
      <c r="BI456" s="187">
        <f>IF(N456="nulová",J456,0)</f>
        <v>0</v>
      </c>
      <c r="BJ456" s="17" t="s">
        <v>75</v>
      </c>
      <c r="BK456" s="187">
        <f>ROUND(I456*H456,2)</f>
        <v>0</v>
      </c>
      <c r="BL456" s="17" t="s">
        <v>217</v>
      </c>
      <c r="BM456" s="186" t="s">
        <v>985</v>
      </c>
    </row>
    <row r="457" spans="2:65" s="11" customFormat="1" ht="22.9" customHeight="1">
      <c r="B457" s="159"/>
      <c r="C457" s="160"/>
      <c r="D457" s="161" t="s">
        <v>69</v>
      </c>
      <c r="E457" s="173" t="s">
        <v>986</v>
      </c>
      <c r="F457" s="173" t="s">
        <v>987</v>
      </c>
      <c r="G457" s="160"/>
      <c r="H457" s="160"/>
      <c r="I457" s="163"/>
      <c r="J457" s="174">
        <f>BK457</f>
        <v>0</v>
      </c>
      <c r="K457" s="160"/>
      <c r="L457" s="165"/>
      <c r="M457" s="166"/>
      <c r="N457" s="167"/>
      <c r="O457" s="167"/>
      <c r="P457" s="168">
        <f>SUM(P458:P472)</f>
        <v>0</v>
      </c>
      <c r="Q457" s="167"/>
      <c r="R457" s="168">
        <f>SUM(R458:R472)</f>
        <v>1.0081655999999999</v>
      </c>
      <c r="S457" s="167"/>
      <c r="T457" s="169">
        <f>SUM(T458:T472)</f>
        <v>0</v>
      </c>
      <c r="AR457" s="170" t="s">
        <v>77</v>
      </c>
      <c r="AT457" s="171" t="s">
        <v>69</v>
      </c>
      <c r="AU457" s="171" t="s">
        <v>75</v>
      </c>
      <c r="AY457" s="170" t="s">
        <v>126</v>
      </c>
      <c r="BK457" s="172">
        <f>SUM(BK458:BK472)</f>
        <v>0</v>
      </c>
    </row>
    <row r="458" spans="2:65" s="1" customFormat="1" ht="24" customHeight="1">
      <c r="B458" s="34"/>
      <c r="C458" s="175" t="s">
        <v>988</v>
      </c>
      <c r="D458" s="175" t="s">
        <v>128</v>
      </c>
      <c r="E458" s="176" t="s">
        <v>989</v>
      </c>
      <c r="F458" s="177" t="s">
        <v>990</v>
      </c>
      <c r="G458" s="178" t="s">
        <v>225</v>
      </c>
      <c r="H458" s="179">
        <v>20.28</v>
      </c>
      <c r="I458" s="180"/>
      <c r="J458" s="181">
        <f>ROUND(I458*H458,2)</f>
        <v>0</v>
      </c>
      <c r="K458" s="177" t="s">
        <v>132</v>
      </c>
      <c r="L458" s="38"/>
      <c r="M458" s="182" t="s">
        <v>19</v>
      </c>
      <c r="N458" s="183" t="s">
        <v>41</v>
      </c>
      <c r="O458" s="63"/>
      <c r="P458" s="184">
        <f>O458*H458</f>
        <v>0</v>
      </c>
      <c r="Q458" s="184">
        <v>5.8E-4</v>
      </c>
      <c r="R458" s="184">
        <f>Q458*H458</f>
        <v>1.1762400000000001E-2</v>
      </c>
      <c r="S458" s="184">
        <v>0</v>
      </c>
      <c r="T458" s="185">
        <f>S458*H458</f>
        <v>0</v>
      </c>
      <c r="AR458" s="186" t="s">
        <v>217</v>
      </c>
      <c r="AT458" s="186" t="s">
        <v>128</v>
      </c>
      <c r="AU458" s="186" t="s">
        <v>77</v>
      </c>
      <c r="AY458" s="17" t="s">
        <v>126</v>
      </c>
      <c r="BE458" s="187">
        <f>IF(N458="základní",J458,0)</f>
        <v>0</v>
      </c>
      <c r="BF458" s="187">
        <f>IF(N458="snížená",J458,0)</f>
        <v>0</v>
      </c>
      <c r="BG458" s="187">
        <f>IF(N458="zákl. přenesená",J458,0)</f>
        <v>0</v>
      </c>
      <c r="BH458" s="187">
        <f>IF(N458="sníž. přenesená",J458,0)</f>
        <v>0</v>
      </c>
      <c r="BI458" s="187">
        <f>IF(N458="nulová",J458,0)</f>
        <v>0</v>
      </c>
      <c r="BJ458" s="17" t="s">
        <v>75</v>
      </c>
      <c r="BK458" s="187">
        <f>ROUND(I458*H458,2)</f>
        <v>0</v>
      </c>
      <c r="BL458" s="17" t="s">
        <v>217</v>
      </c>
      <c r="BM458" s="186" t="s">
        <v>991</v>
      </c>
    </row>
    <row r="459" spans="2:65" s="12" customFormat="1" ht="11.25">
      <c r="B459" s="188"/>
      <c r="C459" s="189"/>
      <c r="D459" s="190" t="s">
        <v>135</v>
      </c>
      <c r="E459" s="191" t="s">
        <v>19</v>
      </c>
      <c r="F459" s="192" t="s">
        <v>992</v>
      </c>
      <c r="G459" s="189"/>
      <c r="H459" s="191" t="s">
        <v>19</v>
      </c>
      <c r="I459" s="193"/>
      <c r="J459" s="189"/>
      <c r="K459" s="189"/>
      <c r="L459" s="194"/>
      <c r="M459" s="195"/>
      <c r="N459" s="196"/>
      <c r="O459" s="196"/>
      <c r="P459" s="196"/>
      <c r="Q459" s="196"/>
      <c r="R459" s="196"/>
      <c r="S459" s="196"/>
      <c r="T459" s="197"/>
      <c r="AT459" s="198" t="s">
        <v>135</v>
      </c>
      <c r="AU459" s="198" t="s">
        <v>77</v>
      </c>
      <c r="AV459" s="12" t="s">
        <v>75</v>
      </c>
      <c r="AW459" s="12" t="s">
        <v>32</v>
      </c>
      <c r="AX459" s="12" t="s">
        <v>70</v>
      </c>
      <c r="AY459" s="198" t="s">
        <v>126</v>
      </c>
    </row>
    <row r="460" spans="2:65" s="13" customFormat="1" ht="11.25">
      <c r="B460" s="199"/>
      <c r="C460" s="200"/>
      <c r="D460" s="190" t="s">
        <v>135</v>
      </c>
      <c r="E460" s="201" t="s">
        <v>19</v>
      </c>
      <c r="F460" s="202" t="s">
        <v>993</v>
      </c>
      <c r="G460" s="200"/>
      <c r="H460" s="203">
        <v>20.28</v>
      </c>
      <c r="I460" s="204"/>
      <c r="J460" s="200"/>
      <c r="K460" s="200"/>
      <c r="L460" s="205"/>
      <c r="M460" s="206"/>
      <c r="N460" s="207"/>
      <c r="O460" s="207"/>
      <c r="P460" s="207"/>
      <c r="Q460" s="207"/>
      <c r="R460" s="207"/>
      <c r="S460" s="207"/>
      <c r="T460" s="208"/>
      <c r="AT460" s="209" t="s">
        <v>135</v>
      </c>
      <c r="AU460" s="209" t="s">
        <v>77</v>
      </c>
      <c r="AV460" s="13" t="s">
        <v>77</v>
      </c>
      <c r="AW460" s="13" t="s">
        <v>32</v>
      </c>
      <c r="AX460" s="13" t="s">
        <v>75</v>
      </c>
      <c r="AY460" s="209" t="s">
        <v>126</v>
      </c>
    </row>
    <row r="461" spans="2:65" s="1" customFormat="1" ht="36" customHeight="1">
      <c r="B461" s="34"/>
      <c r="C461" s="175" t="s">
        <v>994</v>
      </c>
      <c r="D461" s="175" t="s">
        <v>128</v>
      </c>
      <c r="E461" s="176" t="s">
        <v>995</v>
      </c>
      <c r="F461" s="177" t="s">
        <v>996</v>
      </c>
      <c r="G461" s="178" t="s">
        <v>185</v>
      </c>
      <c r="H461" s="179">
        <v>35.4</v>
      </c>
      <c r="I461" s="180"/>
      <c r="J461" s="181">
        <f>ROUND(I461*H461,2)</f>
        <v>0</v>
      </c>
      <c r="K461" s="177" t="s">
        <v>132</v>
      </c>
      <c r="L461" s="38"/>
      <c r="M461" s="182" t="s">
        <v>19</v>
      </c>
      <c r="N461" s="183" t="s">
        <v>41</v>
      </c>
      <c r="O461" s="63"/>
      <c r="P461" s="184">
        <f>O461*H461</f>
        <v>0</v>
      </c>
      <c r="Q461" s="184">
        <v>5.4999999999999997E-3</v>
      </c>
      <c r="R461" s="184">
        <f>Q461*H461</f>
        <v>0.19469999999999998</v>
      </c>
      <c r="S461" s="184">
        <v>0</v>
      </c>
      <c r="T461" s="185">
        <f>S461*H461</f>
        <v>0</v>
      </c>
      <c r="AR461" s="186" t="s">
        <v>217</v>
      </c>
      <c r="AT461" s="186" t="s">
        <v>128</v>
      </c>
      <c r="AU461" s="186" t="s">
        <v>77</v>
      </c>
      <c r="AY461" s="17" t="s">
        <v>126</v>
      </c>
      <c r="BE461" s="187">
        <f>IF(N461="základní",J461,0)</f>
        <v>0</v>
      </c>
      <c r="BF461" s="187">
        <f>IF(N461="snížená",J461,0)</f>
        <v>0</v>
      </c>
      <c r="BG461" s="187">
        <f>IF(N461="zákl. přenesená",J461,0)</f>
        <v>0</v>
      </c>
      <c r="BH461" s="187">
        <f>IF(N461="sníž. přenesená",J461,0)</f>
        <v>0</v>
      </c>
      <c r="BI461" s="187">
        <f>IF(N461="nulová",J461,0)</f>
        <v>0</v>
      </c>
      <c r="BJ461" s="17" t="s">
        <v>75</v>
      </c>
      <c r="BK461" s="187">
        <f>ROUND(I461*H461,2)</f>
        <v>0</v>
      </c>
      <c r="BL461" s="17" t="s">
        <v>217</v>
      </c>
      <c r="BM461" s="186" t="s">
        <v>997</v>
      </c>
    </row>
    <row r="462" spans="2:65" s="12" customFormat="1" ht="11.25">
      <c r="B462" s="188"/>
      <c r="C462" s="189"/>
      <c r="D462" s="190" t="s">
        <v>135</v>
      </c>
      <c r="E462" s="191" t="s">
        <v>19</v>
      </c>
      <c r="F462" s="192" t="s">
        <v>479</v>
      </c>
      <c r="G462" s="189"/>
      <c r="H462" s="191" t="s">
        <v>19</v>
      </c>
      <c r="I462" s="193"/>
      <c r="J462" s="189"/>
      <c r="K462" s="189"/>
      <c r="L462" s="194"/>
      <c r="M462" s="195"/>
      <c r="N462" s="196"/>
      <c r="O462" s="196"/>
      <c r="P462" s="196"/>
      <c r="Q462" s="196"/>
      <c r="R462" s="196"/>
      <c r="S462" s="196"/>
      <c r="T462" s="197"/>
      <c r="AT462" s="198" t="s">
        <v>135</v>
      </c>
      <c r="AU462" s="198" t="s">
        <v>77</v>
      </c>
      <c r="AV462" s="12" t="s">
        <v>75</v>
      </c>
      <c r="AW462" s="12" t="s">
        <v>32</v>
      </c>
      <c r="AX462" s="12" t="s">
        <v>70</v>
      </c>
      <c r="AY462" s="198" t="s">
        <v>126</v>
      </c>
    </row>
    <row r="463" spans="2:65" s="13" customFormat="1" ht="11.25">
      <c r="B463" s="199"/>
      <c r="C463" s="200"/>
      <c r="D463" s="190" t="s">
        <v>135</v>
      </c>
      <c r="E463" s="201" t="s">
        <v>19</v>
      </c>
      <c r="F463" s="202" t="s">
        <v>480</v>
      </c>
      <c r="G463" s="200"/>
      <c r="H463" s="203">
        <v>35.4</v>
      </c>
      <c r="I463" s="204"/>
      <c r="J463" s="200"/>
      <c r="K463" s="200"/>
      <c r="L463" s="205"/>
      <c r="M463" s="206"/>
      <c r="N463" s="207"/>
      <c r="O463" s="207"/>
      <c r="P463" s="207"/>
      <c r="Q463" s="207"/>
      <c r="R463" s="207"/>
      <c r="S463" s="207"/>
      <c r="T463" s="208"/>
      <c r="AT463" s="209" t="s">
        <v>135</v>
      </c>
      <c r="AU463" s="209" t="s">
        <v>77</v>
      </c>
      <c r="AV463" s="13" t="s">
        <v>77</v>
      </c>
      <c r="AW463" s="13" t="s">
        <v>32</v>
      </c>
      <c r="AX463" s="13" t="s">
        <v>75</v>
      </c>
      <c r="AY463" s="209" t="s">
        <v>126</v>
      </c>
    </row>
    <row r="464" spans="2:65" s="1" customFormat="1" ht="16.5" customHeight="1">
      <c r="B464" s="34"/>
      <c r="C464" s="223" t="s">
        <v>998</v>
      </c>
      <c r="D464" s="223" t="s">
        <v>228</v>
      </c>
      <c r="E464" s="224" t="s">
        <v>999</v>
      </c>
      <c r="F464" s="225" t="s">
        <v>1000</v>
      </c>
      <c r="G464" s="226" t="s">
        <v>185</v>
      </c>
      <c r="H464" s="227">
        <v>41.170999999999999</v>
      </c>
      <c r="I464" s="228"/>
      <c r="J464" s="229">
        <f>ROUND(I464*H464,2)</f>
        <v>0</v>
      </c>
      <c r="K464" s="225" t="s">
        <v>19</v>
      </c>
      <c r="L464" s="230"/>
      <c r="M464" s="231" t="s">
        <v>19</v>
      </c>
      <c r="N464" s="232" t="s">
        <v>41</v>
      </c>
      <c r="O464" s="63"/>
      <c r="P464" s="184">
        <f>O464*H464</f>
        <v>0</v>
      </c>
      <c r="Q464" s="184">
        <v>1.9199999999999998E-2</v>
      </c>
      <c r="R464" s="184">
        <f>Q464*H464</f>
        <v>0.79048319999999994</v>
      </c>
      <c r="S464" s="184">
        <v>0</v>
      </c>
      <c r="T464" s="185">
        <f>S464*H464</f>
        <v>0</v>
      </c>
      <c r="AR464" s="186" t="s">
        <v>300</v>
      </c>
      <c r="AT464" s="186" t="s">
        <v>228</v>
      </c>
      <c r="AU464" s="186" t="s">
        <v>77</v>
      </c>
      <c r="AY464" s="17" t="s">
        <v>126</v>
      </c>
      <c r="BE464" s="187">
        <f>IF(N464="základní",J464,0)</f>
        <v>0</v>
      </c>
      <c r="BF464" s="187">
        <f>IF(N464="snížená",J464,0)</f>
        <v>0</v>
      </c>
      <c r="BG464" s="187">
        <f>IF(N464="zákl. přenesená",J464,0)</f>
        <v>0</v>
      </c>
      <c r="BH464" s="187">
        <f>IF(N464="sníž. přenesená",J464,0)</f>
        <v>0</v>
      </c>
      <c r="BI464" s="187">
        <f>IF(N464="nulová",J464,0)</f>
        <v>0</v>
      </c>
      <c r="BJ464" s="17" t="s">
        <v>75</v>
      </c>
      <c r="BK464" s="187">
        <f>ROUND(I464*H464,2)</f>
        <v>0</v>
      </c>
      <c r="BL464" s="17" t="s">
        <v>217</v>
      </c>
      <c r="BM464" s="186" t="s">
        <v>1001</v>
      </c>
    </row>
    <row r="465" spans="2:65" s="13" customFormat="1" ht="11.25">
      <c r="B465" s="199"/>
      <c r="C465" s="200"/>
      <c r="D465" s="190" t="s">
        <v>135</v>
      </c>
      <c r="E465" s="201" t="s">
        <v>19</v>
      </c>
      <c r="F465" s="202" t="s">
        <v>1002</v>
      </c>
      <c r="G465" s="200"/>
      <c r="H465" s="203">
        <v>41.170999999999999</v>
      </c>
      <c r="I465" s="204"/>
      <c r="J465" s="200"/>
      <c r="K465" s="200"/>
      <c r="L465" s="205"/>
      <c r="M465" s="206"/>
      <c r="N465" s="207"/>
      <c r="O465" s="207"/>
      <c r="P465" s="207"/>
      <c r="Q465" s="207"/>
      <c r="R465" s="207"/>
      <c r="S465" s="207"/>
      <c r="T465" s="208"/>
      <c r="AT465" s="209" t="s">
        <v>135</v>
      </c>
      <c r="AU465" s="209" t="s">
        <v>77</v>
      </c>
      <c r="AV465" s="13" t="s">
        <v>77</v>
      </c>
      <c r="AW465" s="13" t="s">
        <v>32</v>
      </c>
      <c r="AX465" s="13" t="s">
        <v>75</v>
      </c>
      <c r="AY465" s="209" t="s">
        <v>126</v>
      </c>
    </row>
    <row r="466" spans="2:65" s="1" customFormat="1" ht="24" customHeight="1">
      <c r="B466" s="34"/>
      <c r="C466" s="175" t="s">
        <v>1003</v>
      </c>
      <c r="D466" s="175" t="s">
        <v>128</v>
      </c>
      <c r="E466" s="176" t="s">
        <v>1004</v>
      </c>
      <c r="F466" s="177" t="s">
        <v>1005</v>
      </c>
      <c r="G466" s="178" t="s">
        <v>185</v>
      </c>
      <c r="H466" s="179">
        <v>35.4</v>
      </c>
      <c r="I466" s="180"/>
      <c r="J466" s="181">
        <f t="shared" ref="J466:J472" si="10">ROUND(I466*H466,2)</f>
        <v>0</v>
      </c>
      <c r="K466" s="177" t="s">
        <v>132</v>
      </c>
      <c r="L466" s="38"/>
      <c r="M466" s="182" t="s">
        <v>19</v>
      </c>
      <c r="N466" s="183" t="s">
        <v>41</v>
      </c>
      <c r="O466" s="63"/>
      <c r="P466" s="184">
        <f t="shared" ref="P466:P472" si="11">O466*H466</f>
        <v>0</v>
      </c>
      <c r="Q466" s="184">
        <v>2.9999999999999997E-4</v>
      </c>
      <c r="R466" s="184">
        <f t="shared" ref="R466:R472" si="12">Q466*H466</f>
        <v>1.0619999999999999E-2</v>
      </c>
      <c r="S466" s="184">
        <v>0</v>
      </c>
      <c r="T466" s="185">
        <f t="shared" ref="T466:T472" si="13">S466*H466</f>
        <v>0</v>
      </c>
      <c r="AR466" s="186" t="s">
        <v>217</v>
      </c>
      <c r="AT466" s="186" t="s">
        <v>128</v>
      </c>
      <c r="AU466" s="186" t="s">
        <v>77</v>
      </c>
      <c r="AY466" s="17" t="s">
        <v>126</v>
      </c>
      <c r="BE466" s="187">
        <f t="shared" ref="BE466:BE472" si="14">IF(N466="základní",J466,0)</f>
        <v>0</v>
      </c>
      <c r="BF466" s="187">
        <f t="shared" ref="BF466:BF472" si="15">IF(N466="snížená",J466,0)</f>
        <v>0</v>
      </c>
      <c r="BG466" s="187">
        <f t="shared" ref="BG466:BG472" si="16">IF(N466="zákl. přenesená",J466,0)</f>
        <v>0</v>
      </c>
      <c r="BH466" s="187">
        <f t="shared" ref="BH466:BH472" si="17">IF(N466="sníž. přenesená",J466,0)</f>
        <v>0</v>
      </c>
      <c r="BI466" s="187">
        <f t="shared" ref="BI466:BI472" si="18">IF(N466="nulová",J466,0)</f>
        <v>0</v>
      </c>
      <c r="BJ466" s="17" t="s">
        <v>75</v>
      </c>
      <c r="BK466" s="187">
        <f t="shared" ref="BK466:BK472" si="19">ROUND(I466*H466,2)</f>
        <v>0</v>
      </c>
      <c r="BL466" s="17" t="s">
        <v>217</v>
      </c>
      <c r="BM466" s="186" t="s">
        <v>1006</v>
      </c>
    </row>
    <row r="467" spans="2:65" s="1" customFormat="1" ht="24" customHeight="1">
      <c r="B467" s="34"/>
      <c r="C467" s="175" t="s">
        <v>1007</v>
      </c>
      <c r="D467" s="175" t="s">
        <v>128</v>
      </c>
      <c r="E467" s="176" t="s">
        <v>1008</v>
      </c>
      <c r="F467" s="177" t="s">
        <v>1009</v>
      </c>
      <c r="G467" s="178" t="s">
        <v>225</v>
      </c>
      <c r="H467" s="179">
        <v>4.95</v>
      </c>
      <c r="I467" s="180"/>
      <c r="J467" s="181">
        <f t="shared" si="10"/>
        <v>0</v>
      </c>
      <c r="K467" s="177" t="s">
        <v>132</v>
      </c>
      <c r="L467" s="38"/>
      <c r="M467" s="182" t="s">
        <v>19</v>
      </c>
      <c r="N467" s="183" t="s">
        <v>41</v>
      </c>
      <c r="O467" s="63"/>
      <c r="P467" s="184">
        <f t="shared" si="11"/>
        <v>0</v>
      </c>
      <c r="Q467" s="184">
        <v>0</v>
      </c>
      <c r="R467" s="184">
        <f t="shared" si="12"/>
        <v>0</v>
      </c>
      <c r="S467" s="184">
        <v>0</v>
      </c>
      <c r="T467" s="185">
        <f t="shared" si="13"/>
        <v>0</v>
      </c>
      <c r="AR467" s="186" t="s">
        <v>217</v>
      </c>
      <c r="AT467" s="186" t="s">
        <v>128</v>
      </c>
      <c r="AU467" s="186" t="s">
        <v>77</v>
      </c>
      <c r="AY467" s="17" t="s">
        <v>126</v>
      </c>
      <c r="BE467" s="187">
        <f t="shared" si="14"/>
        <v>0</v>
      </c>
      <c r="BF467" s="187">
        <f t="shared" si="15"/>
        <v>0</v>
      </c>
      <c r="BG467" s="187">
        <f t="shared" si="16"/>
        <v>0</v>
      </c>
      <c r="BH467" s="187">
        <f t="shared" si="17"/>
        <v>0</v>
      </c>
      <c r="BI467" s="187">
        <f t="shared" si="18"/>
        <v>0</v>
      </c>
      <c r="BJ467" s="17" t="s">
        <v>75</v>
      </c>
      <c r="BK467" s="187">
        <f t="shared" si="19"/>
        <v>0</v>
      </c>
      <c r="BL467" s="17" t="s">
        <v>217</v>
      </c>
      <c r="BM467" s="186" t="s">
        <v>1010</v>
      </c>
    </row>
    <row r="468" spans="2:65" s="1" customFormat="1" ht="16.5" customHeight="1">
      <c r="B468" s="34"/>
      <c r="C468" s="223" t="s">
        <v>1011</v>
      </c>
      <c r="D468" s="223" t="s">
        <v>228</v>
      </c>
      <c r="E468" s="224" t="s">
        <v>1012</v>
      </c>
      <c r="F468" s="225" t="s">
        <v>1013</v>
      </c>
      <c r="G468" s="226" t="s">
        <v>225</v>
      </c>
      <c r="H468" s="227">
        <v>5</v>
      </c>
      <c r="I468" s="228"/>
      <c r="J468" s="229">
        <f t="shared" si="10"/>
        <v>0</v>
      </c>
      <c r="K468" s="225" t="s">
        <v>19</v>
      </c>
      <c r="L468" s="230"/>
      <c r="M468" s="231" t="s">
        <v>19</v>
      </c>
      <c r="N468" s="232" t="s">
        <v>41</v>
      </c>
      <c r="O468" s="63"/>
      <c r="P468" s="184">
        <f t="shared" si="11"/>
        <v>0</v>
      </c>
      <c r="Q468" s="184">
        <v>4.0000000000000003E-5</v>
      </c>
      <c r="R468" s="184">
        <f t="shared" si="12"/>
        <v>2.0000000000000001E-4</v>
      </c>
      <c r="S468" s="184">
        <v>0</v>
      </c>
      <c r="T468" s="185">
        <f t="shared" si="13"/>
        <v>0</v>
      </c>
      <c r="AR468" s="186" t="s">
        <v>300</v>
      </c>
      <c r="AT468" s="186" t="s">
        <v>228</v>
      </c>
      <c r="AU468" s="186" t="s">
        <v>77</v>
      </c>
      <c r="AY468" s="17" t="s">
        <v>126</v>
      </c>
      <c r="BE468" s="187">
        <f t="shared" si="14"/>
        <v>0</v>
      </c>
      <c r="BF468" s="187">
        <f t="shared" si="15"/>
        <v>0</v>
      </c>
      <c r="BG468" s="187">
        <f t="shared" si="16"/>
        <v>0</v>
      </c>
      <c r="BH468" s="187">
        <f t="shared" si="17"/>
        <v>0</v>
      </c>
      <c r="BI468" s="187">
        <f t="shared" si="18"/>
        <v>0</v>
      </c>
      <c r="BJ468" s="17" t="s">
        <v>75</v>
      </c>
      <c r="BK468" s="187">
        <f t="shared" si="19"/>
        <v>0</v>
      </c>
      <c r="BL468" s="17" t="s">
        <v>217</v>
      </c>
      <c r="BM468" s="186" t="s">
        <v>1014</v>
      </c>
    </row>
    <row r="469" spans="2:65" s="1" customFormat="1" ht="24" customHeight="1">
      <c r="B469" s="34"/>
      <c r="C469" s="175" t="s">
        <v>1015</v>
      </c>
      <c r="D469" s="175" t="s">
        <v>128</v>
      </c>
      <c r="E469" s="176" t="s">
        <v>1016</v>
      </c>
      <c r="F469" s="177" t="s">
        <v>1017</v>
      </c>
      <c r="G469" s="178" t="s">
        <v>225</v>
      </c>
      <c r="H469" s="179">
        <v>2</v>
      </c>
      <c r="I469" s="180"/>
      <c r="J469" s="181">
        <f t="shared" si="10"/>
        <v>0</v>
      </c>
      <c r="K469" s="177" t="s">
        <v>19</v>
      </c>
      <c r="L469" s="38"/>
      <c r="M469" s="182" t="s">
        <v>19</v>
      </c>
      <c r="N469" s="183" t="s">
        <v>41</v>
      </c>
      <c r="O469" s="63"/>
      <c r="P469" s="184">
        <f t="shared" si="11"/>
        <v>0</v>
      </c>
      <c r="Q469" s="184">
        <v>2.0000000000000001E-4</v>
      </c>
      <c r="R469" s="184">
        <f t="shared" si="12"/>
        <v>4.0000000000000002E-4</v>
      </c>
      <c r="S469" s="184">
        <v>0</v>
      </c>
      <c r="T469" s="185">
        <f t="shared" si="13"/>
        <v>0</v>
      </c>
      <c r="AR469" s="186" t="s">
        <v>217</v>
      </c>
      <c r="AT469" s="186" t="s">
        <v>128</v>
      </c>
      <c r="AU469" s="186" t="s">
        <v>77</v>
      </c>
      <c r="AY469" s="17" t="s">
        <v>126</v>
      </c>
      <c r="BE469" s="187">
        <f t="shared" si="14"/>
        <v>0</v>
      </c>
      <c r="BF469" s="187">
        <f t="shared" si="15"/>
        <v>0</v>
      </c>
      <c r="BG469" s="187">
        <f t="shared" si="16"/>
        <v>0</v>
      </c>
      <c r="BH469" s="187">
        <f t="shared" si="17"/>
        <v>0</v>
      </c>
      <c r="BI469" s="187">
        <f t="shared" si="18"/>
        <v>0</v>
      </c>
      <c r="BJ469" s="17" t="s">
        <v>75</v>
      </c>
      <c r="BK469" s="187">
        <f t="shared" si="19"/>
        <v>0</v>
      </c>
      <c r="BL469" s="17" t="s">
        <v>217</v>
      </c>
      <c r="BM469" s="186" t="s">
        <v>1018</v>
      </c>
    </row>
    <row r="470" spans="2:65" s="1" customFormat="1" ht="24" customHeight="1">
      <c r="B470" s="34"/>
      <c r="C470" s="175" t="s">
        <v>1019</v>
      </c>
      <c r="D470" s="175" t="s">
        <v>128</v>
      </c>
      <c r="E470" s="176" t="s">
        <v>1020</v>
      </c>
      <c r="F470" s="177" t="s">
        <v>1021</v>
      </c>
      <c r="G470" s="178" t="s">
        <v>185</v>
      </c>
      <c r="H470" s="179">
        <v>35.4</v>
      </c>
      <c r="I470" s="180"/>
      <c r="J470" s="181">
        <f t="shared" si="10"/>
        <v>0</v>
      </c>
      <c r="K470" s="177" t="s">
        <v>19</v>
      </c>
      <c r="L470" s="38"/>
      <c r="M470" s="182" t="s">
        <v>19</v>
      </c>
      <c r="N470" s="183" t="s">
        <v>41</v>
      </c>
      <c r="O470" s="63"/>
      <c r="P470" s="184">
        <f t="shared" si="11"/>
        <v>0</v>
      </c>
      <c r="Q470" s="184">
        <v>0</v>
      </c>
      <c r="R470" s="184">
        <f t="shared" si="12"/>
        <v>0</v>
      </c>
      <c r="S470" s="184">
        <v>0</v>
      </c>
      <c r="T470" s="185">
        <f t="shared" si="13"/>
        <v>0</v>
      </c>
      <c r="AR470" s="186" t="s">
        <v>217</v>
      </c>
      <c r="AT470" s="186" t="s">
        <v>128</v>
      </c>
      <c r="AU470" s="186" t="s">
        <v>77</v>
      </c>
      <c r="AY470" s="17" t="s">
        <v>126</v>
      </c>
      <c r="BE470" s="187">
        <f t="shared" si="14"/>
        <v>0</v>
      </c>
      <c r="BF470" s="187">
        <f t="shared" si="15"/>
        <v>0</v>
      </c>
      <c r="BG470" s="187">
        <f t="shared" si="16"/>
        <v>0</v>
      </c>
      <c r="BH470" s="187">
        <f t="shared" si="17"/>
        <v>0</v>
      </c>
      <c r="BI470" s="187">
        <f t="shared" si="18"/>
        <v>0</v>
      </c>
      <c r="BJ470" s="17" t="s">
        <v>75</v>
      </c>
      <c r="BK470" s="187">
        <f t="shared" si="19"/>
        <v>0</v>
      </c>
      <c r="BL470" s="17" t="s">
        <v>217</v>
      </c>
      <c r="BM470" s="186" t="s">
        <v>1022</v>
      </c>
    </row>
    <row r="471" spans="2:65" s="1" customFormat="1" ht="36" customHeight="1">
      <c r="B471" s="34"/>
      <c r="C471" s="175" t="s">
        <v>1023</v>
      </c>
      <c r="D471" s="175" t="s">
        <v>128</v>
      </c>
      <c r="E471" s="176" t="s">
        <v>1024</v>
      </c>
      <c r="F471" s="177" t="s">
        <v>1025</v>
      </c>
      <c r="G471" s="178" t="s">
        <v>210</v>
      </c>
      <c r="H471" s="179">
        <v>1.008</v>
      </c>
      <c r="I471" s="180"/>
      <c r="J471" s="181">
        <f t="shared" si="10"/>
        <v>0</v>
      </c>
      <c r="K471" s="177" t="s">
        <v>132</v>
      </c>
      <c r="L471" s="38"/>
      <c r="M471" s="182" t="s">
        <v>19</v>
      </c>
      <c r="N471" s="183" t="s">
        <v>41</v>
      </c>
      <c r="O471" s="63"/>
      <c r="P471" s="184">
        <f t="shared" si="11"/>
        <v>0</v>
      </c>
      <c r="Q471" s="184">
        <v>0</v>
      </c>
      <c r="R471" s="184">
        <f t="shared" si="12"/>
        <v>0</v>
      </c>
      <c r="S471" s="184">
        <v>0</v>
      </c>
      <c r="T471" s="185">
        <f t="shared" si="13"/>
        <v>0</v>
      </c>
      <c r="AR471" s="186" t="s">
        <v>217</v>
      </c>
      <c r="AT471" s="186" t="s">
        <v>128</v>
      </c>
      <c r="AU471" s="186" t="s">
        <v>77</v>
      </c>
      <c r="AY471" s="17" t="s">
        <v>126</v>
      </c>
      <c r="BE471" s="187">
        <f t="shared" si="14"/>
        <v>0</v>
      </c>
      <c r="BF471" s="187">
        <f t="shared" si="15"/>
        <v>0</v>
      </c>
      <c r="BG471" s="187">
        <f t="shared" si="16"/>
        <v>0</v>
      </c>
      <c r="BH471" s="187">
        <f t="shared" si="17"/>
        <v>0</v>
      </c>
      <c r="BI471" s="187">
        <f t="shared" si="18"/>
        <v>0</v>
      </c>
      <c r="BJ471" s="17" t="s">
        <v>75</v>
      </c>
      <c r="BK471" s="187">
        <f t="shared" si="19"/>
        <v>0</v>
      </c>
      <c r="BL471" s="17" t="s">
        <v>217</v>
      </c>
      <c r="BM471" s="186" t="s">
        <v>1026</v>
      </c>
    </row>
    <row r="472" spans="2:65" s="1" customFormat="1" ht="48" customHeight="1">
      <c r="B472" s="34"/>
      <c r="C472" s="175" t="s">
        <v>1027</v>
      </c>
      <c r="D472" s="175" t="s">
        <v>128</v>
      </c>
      <c r="E472" s="176" t="s">
        <v>1028</v>
      </c>
      <c r="F472" s="177" t="s">
        <v>1029</v>
      </c>
      <c r="G472" s="178" t="s">
        <v>210</v>
      </c>
      <c r="H472" s="179">
        <v>1.008</v>
      </c>
      <c r="I472" s="180"/>
      <c r="J472" s="181">
        <f t="shared" si="10"/>
        <v>0</v>
      </c>
      <c r="K472" s="177" t="s">
        <v>132</v>
      </c>
      <c r="L472" s="38"/>
      <c r="M472" s="182" t="s">
        <v>19</v>
      </c>
      <c r="N472" s="183" t="s">
        <v>41</v>
      </c>
      <c r="O472" s="63"/>
      <c r="P472" s="184">
        <f t="shared" si="11"/>
        <v>0</v>
      </c>
      <c r="Q472" s="184">
        <v>0</v>
      </c>
      <c r="R472" s="184">
        <f t="shared" si="12"/>
        <v>0</v>
      </c>
      <c r="S472" s="184">
        <v>0</v>
      </c>
      <c r="T472" s="185">
        <f t="shared" si="13"/>
        <v>0</v>
      </c>
      <c r="AR472" s="186" t="s">
        <v>217</v>
      </c>
      <c r="AT472" s="186" t="s">
        <v>128</v>
      </c>
      <c r="AU472" s="186" t="s">
        <v>77</v>
      </c>
      <c r="AY472" s="17" t="s">
        <v>126</v>
      </c>
      <c r="BE472" s="187">
        <f t="shared" si="14"/>
        <v>0</v>
      </c>
      <c r="BF472" s="187">
        <f t="shared" si="15"/>
        <v>0</v>
      </c>
      <c r="BG472" s="187">
        <f t="shared" si="16"/>
        <v>0</v>
      </c>
      <c r="BH472" s="187">
        <f t="shared" si="17"/>
        <v>0</v>
      </c>
      <c r="BI472" s="187">
        <f t="shared" si="18"/>
        <v>0</v>
      </c>
      <c r="BJ472" s="17" t="s">
        <v>75</v>
      </c>
      <c r="BK472" s="187">
        <f t="shared" si="19"/>
        <v>0</v>
      </c>
      <c r="BL472" s="17" t="s">
        <v>217</v>
      </c>
      <c r="BM472" s="186" t="s">
        <v>1030</v>
      </c>
    </row>
    <row r="473" spans="2:65" s="11" customFormat="1" ht="22.9" customHeight="1">
      <c r="B473" s="159"/>
      <c r="C473" s="160"/>
      <c r="D473" s="161" t="s">
        <v>69</v>
      </c>
      <c r="E473" s="173" t="s">
        <v>1031</v>
      </c>
      <c r="F473" s="173" t="s">
        <v>1032</v>
      </c>
      <c r="G473" s="160"/>
      <c r="H473" s="160"/>
      <c r="I473" s="163"/>
      <c r="J473" s="174">
        <f>BK473</f>
        <v>0</v>
      </c>
      <c r="K473" s="160"/>
      <c r="L473" s="165"/>
      <c r="M473" s="166"/>
      <c r="N473" s="167"/>
      <c r="O473" s="167"/>
      <c r="P473" s="168">
        <f>SUM(P474:P478)</f>
        <v>0</v>
      </c>
      <c r="Q473" s="167"/>
      <c r="R473" s="168">
        <f>SUM(R474:R478)</f>
        <v>1.7938800000000001E-3</v>
      </c>
      <c r="S473" s="167"/>
      <c r="T473" s="169">
        <f>SUM(T474:T478)</f>
        <v>0</v>
      </c>
      <c r="AR473" s="170" t="s">
        <v>77</v>
      </c>
      <c r="AT473" s="171" t="s">
        <v>69</v>
      </c>
      <c r="AU473" s="171" t="s">
        <v>75</v>
      </c>
      <c r="AY473" s="170" t="s">
        <v>126</v>
      </c>
      <c r="BK473" s="172">
        <f>SUM(BK474:BK478)</f>
        <v>0</v>
      </c>
    </row>
    <row r="474" spans="2:65" s="1" customFormat="1" ht="24" customHeight="1">
      <c r="B474" s="34"/>
      <c r="C474" s="175" t="s">
        <v>1033</v>
      </c>
      <c r="D474" s="175" t="s">
        <v>128</v>
      </c>
      <c r="E474" s="176" t="s">
        <v>1034</v>
      </c>
      <c r="F474" s="177" t="s">
        <v>1035</v>
      </c>
      <c r="G474" s="178" t="s">
        <v>185</v>
      </c>
      <c r="H474" s="179">
        <v>14.949</v>
      </c>
      <c r="I474" s="180"/>
      <c r="J474" s="181">
        <f>ROUND(I474*H474,2)</f>
        <v>0</v>
      </c>
      <c r="K474" s="177" t="s">
        <v>132</v>
      </c>
      <c r="L474" s="38"/>
      <c r="M474" s="182" t="s">
        <v>19</v>
      </c>
      <c r="N474" s="183" t="s">
        <v>41</v>
      </c>
      <c r="O474" s="63"/>
      <c r="P474" s="184">
        <f>O474*H474</f>
        <v>0</v>
      </c>
      <c r="Q474" s="184">
        <v>1.2E-4</v>
      </c>
      <c r="R474" s="184">
        <f>Q474*H474</f>
        <v>1.7938800000000001E-3</v>
      </c>
      <c r="S474" s="184">
        <v>0</v>
      </c>
      <c r="T474" s="185">
        <f>S474*H474</f>
        <v>0</v>
      </c>
      <c r="AR474" s="186" t="s">
        <v>217</v>
      </c>
      <c r="AT474" s="186" t="s">
        <v>128</v>
      </c>
      <c r="AU474" s="186" t="s">
        <v>77</v>
      </c>
      <c r="AY474" s="17" t="s">
        <v>126</v>
      </c>
      <c r="BE474" s="187">
        <f>IF(N474="základní",J474,0)</f>
        <v>0</v>
      </c>
      <c r="BF474" s="187">
        <f>IF(N474="snížená",J474,0)</f>
        <v>0</v>
      </c>
      <c r="BG474" s="187">
        <f>IF(N474="zákl. přenesená",J474,0)</f>
        <v>0</v>
      </c>
      <c r="BH474" s="187">
        <f>IF(N474="sníž. přenesená",J474,0)</f>
        <v>0</v>
      </c>
      <c r="BI474" s="187">
        <f>IF(N474="nulová",J474,0)</f>
        <v>0</v>
      </c>
      <c r="BJ474" s="17" t="s">
        <v>75</v>
      </c>
      <c r="BK474" s="187">
        <f>ROUND(I474*H474,2)</f>
        <v>0</v>
      </c>
      <c r="BL474" s="17" t="s">
        <v>217</v>
      </c>
      <c r="BM474" s="186" t="s">
        <v>1036</v>
      </c>
    </row>
    <row r="475" spans="2:65" s="12" customFormat="1" ht="11.25">
      <c r="B475" s="188"/>
      <c r="C475" s="189"/>
      <c r="D475" s="190" t="s">
        <v>135</v>
      </c>
      <c r="E475" s="191" t="s">
        <v>19</v>
      </c>
      <c r="F475" s="192" t="s">
        <v>1037</v>
      </c>
      <c r="G475" s="189"/>
      <c r="H475" s="191" t="s">
        <v>19</v>
      </c>
      <c r="I475" s="193"/>
      <c r="J475" s="189"/>
      <c r="K475" s="189"/>
      <c r="L475" s="194"/>
      <c r="M475" s="195"/>
      <c r="N475" s="196"/>
      <c r="O475" s="196"/>
      <c r="P475" s="196"/>
      <c r="Q475" s="196"/>
      <c r="R475" s="196"/>
      <c r="S475" s="196"/>
      <c r="T475" s="197"/>
      <c r="AT475" s="198" t="s">
        <v>135</v>
      </c>
      <c r="AU475" s="198" t="s">
        <v>77</v>
      </c>
      <c r="AV475" s="12" t="s">
        <v>75</v>
      </c>
      <c r="AW475" s="12" t="s">
        <v>32</v>
      </c>
      <c r="AX475" s="12" t="s">
        <v>70</v>
      </c>
      <c r="AY475" s="198" t="s">
        <v>126</v>
      </c>
    </row>
    <row r="476" spans="2:65" s="13" customFormat="1" ht="11.25">
      <c r="B476" s="199"/>
      <c r="C476" s="200"/>
      <c r="D476" s="190" t="s">
        <v>135</v>
      </c>
      <c r="E476" s="201" t="s">
        <v>19</v>
      </c>
      <c r="F476" s="202" t="s">
        <v>1038</v>
      </c>
      <c r="G476" s="200"/>
      <c r="H476" s="203">
        <v>14.949</v>
      </c>
      <c r="I476" s="204"/>
      <c r="J476" s="200"/>
      <c r="K476" s="200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135</v>
      </c>
      <c r="AU476" s="209" t="s">
        <v>77</v>
      </c>
      <c r="AV476" s="13" t="s">
        <v>77</v>
      </c>
      <c r="AW476" s="13" t="s">
        <v>32</v>
      </c>
      <c r="AX476" s="13" t="s">
        <v>75</v>
      </c>
      <c r="AY476" s="209" t="s">
        <v>126</v>
      </c>
    </row>
    <row r="477" spans="2:65" s="1" customFormat="1" ht="36" customHeight="1">
      <c r="B477" s="34"/>
      <c r="C477" s="175" t="s">
        <v>1039</v>
      </c>
      <c r="D477" s="175" t="s">
        <v>128</v>
      </c>
      <c r="E477" s="176" t="s">
        <v>1040</v>
      </c>
      <c r="F477" s="177" t="s">
        <v>1041</v>
      </c>
      <c r="G477" s="178" t="s">
        <v>210</v>
      </c>
      <c r="H477" s="179">
        <v>2E-3</v>
      </c>
      <c r="I477" s="180"/>
      <c r="J477" s="181">
        <f>ROUND(I477*H477,2)</f>
        <v>0</v>
      </c>
      <c r="K477" s="177" t="s">
        <v>132</v>
      </c>
      <c r="L477" s="38"/>
      <c r="M477" s="182" t="s">
        <v>19</v>
      </c>
      <c r="N477" s="183" t="s">
        <v>41</v>
      </c>
      <c r="O477" s="63"/>
      <c r="P477" s="184">
        <f>O477*H477</f>
        <v>0</v>
      </c>
      <c r="Q477" s="184">
        <v>0</v>
      </c>
      <c r="R477" s="184">
        <f>Q477*H477</f>
        <v>0</v>
      </c>
      <c r="S477" s="184">
        <v>0</v>
      </c>
      <c r="T477" s="185">
        <f>S477*H477</f>
        <v>0</v>
      </c>
      <c r="AR477" s="186" t="s">
        <v>217</v>
      </c>
      <c r="AT477" s="186" t="s">
        <v>128</v>
      </c>
      <c r="AU477" s="186" t="s">
        <v>77</v>
      </c>
      <c r="AY477" s="17" t="s">
        <v>126</v>
      </c>
      <c r="BE477" s="187">
        <f>IF(N477="základní",J477,0)</f>
        <v>0</v>
      </c>
      <c r="BF477" s="187">
        <f>IF(N477="snížená",J477,0)</f>
        <v>0</v>
      </c>
      <c r="BG477" s="187">
        <f>IF(N477="zákl. přenesená",J477,0)</f>
        <v>0</v>
      </c>
      <c r="BH477" s="187">
        <f>IF(N477="sníž. přenesená",J477,0)</f>
        <v>0</v>
      </c>
      <c r="BI477" s="187">
        <f>IF(N477="nulová",J477,0)</f>
        <v>0</v>
      </c>
      <c r="BJ477" s="17" t="s">
        <v>75</v>
      </c>
      <c r="BK477" s="187">
        <f>ROUND(I477*H477,2)</f>
        <v>0</v>
      </c>
      <c r="BL477" s="17" t="s">
        <v>217</v>
      </c>
      <c r="BM477" s="186" t="s">
        <v>1042</v>
      </c>
    </row>
    <row r="478" spans="2:65" s="1" customFormat="1" ht="48" customHeight="1">
      <c r="B478" s="34"/>
      <c r="C478" s="175" t="s">
        <v>1043</v>
      </c>
      <c r="D478" s="175" t="s">
        <v>128</v>
      </c>
      <c r="E478" s="176" t="s">
        <v>1044</v>
      </c>
      <c r="F478" s="177" t="s">
        <v>1045</v>
      </c>
      <c r="G478" s="178" t="s">
        <v>210</v>
      </c>
      <c r="H478" s="179">
        <v>2E-3</v>
      </c>
      <c r="I478" s="180"/>
      <c r="J478" s="181">
        <f>ROUND(I478*H478,2)</f>
        <v>0</v>
      </c>
      <c r="K478" s="177" t="s">
        <v>132</v>
      </c>
      <c r="L478" s="38"/>
      <c r="M478" s="182" t="s">
        <v>19</v>
      </c>
      <c r="N478" s="183" t="s">
        <v>41</v>
      </c>
      <c r="O478" s="63"/>
      <c r="P478" s="184">
        <f>O478*H478</f>
        <v>0</v>
      </c>
      <c r="Q478" s="184">
        <v>0</v>
      </c>
      <c r="R478" s="184">
        <f>Q478*H478</f>
        <v>0</v>
      </c>
      <c r="S478" s="184">
        <v>0</v>
      </c>
      <c r="T478" s="185">
        <f>S478*H478</f>
        <v>0</v>
      </c>
      <c r="AR478" s="186" t="s">
        <v>217</v>
      </c>
      <c r="AT478" s="186" t="s">
        <v>128</v>
      </c>
      <c r="AU478" s="186" t="s">
        <v>77</v>
      </c>
      <c r="AY478" s="17" t="s">
        <v>126</v>
      </c>
      <c r="BE478" s="187">
        <f>IF(N478="základní",J478,0)</f>
        <v>0</v>
      </c>
      <c r="BF478" s="187">
        <f>IF(N478="snížená",J478,0)</f>
        <v>0</v>
      </c>
      <c r="BG478" s="187">
        <f>IF(N478="zákl. přenesená",J478,0)</f>
        <v>0</v>
      </c>
      <c r="BH478" s="187">
        <f>IF(N478="sníž. přenesená",J478,0)</f>
        <v>0</v>
      </c>
      <c r="BI478" s="187">
        <f>IF(N478="nulová",J478,0)</f>
        <v>0</v>
      </c>
      <c r="BJ478" s="17" t="s">
        <v>75</v>
      </c>
      <c r="BK478" s="187">
        <f>ROUND(I478*H478,2)</f>
        <v>0</v>
      </c>
      <c r="BL478" s="17" t="s">
        <v>217</v>
      </c>
      <c r="BM478" s="186" t="s">
        <v>1046</v>
      </c>
    </row>
    <row r="479" spans="2:65" s="11" customFormat="1" ht="22.9" customHeight="1">
      <c r="B479" s="159"/>
      <c r="C479" s="160"/>
      <c r="D479" s="161" t="s">
        <v>69</v>
      </c>
      <c r="E479" s="173" t="s">
        <v>1047</v>
      </c>
      <c r="F479" s="173" t="s">
        <v>1048</v>
      </c>
      <c r="G479" s="160"/>
      <c r="H479" s="160"/>
      <c r="I479" s="163"/>
      <c r="J479" s="174">
        <f>BK479</f>
        <v>0</v>
      </c>
      <c r="K479" s="160"/>
      <c r="L479" s="165"/>
      <c r="M479" s="166"/>
      <c r="N479" s="167"/>
      <c r="O479" s="167"/>
      <c r="P479" s="168">
        <f>SUM(P480:P495)</f>
        <v>0</v>
      </c>
      <c r="Q479" s="167"/>
      <c r="R479" s="168">
        <f>SUM(R480:R495)</f>
        <v>0.1846931</v>
      </c>
      <c r="S479" s="167"/>
      <c r="T479" s="169">
        <f>SUM(T480:T495)</f>
        <v>0</v>
      </c>
      <c r="AR479" s="170" t="s">
        <v>77</v>
      </c>
      <c r="AT479" s="171" t="s">
        <v>69</v>
      </c>
      <c r="AU479" s="171" t="s">
        <v>75</v>
      </c>
      <c r="AY479" s="170" t="s">
        <v>126</v>
      </c>
      <c r="BK479" s="172">
        <f>SUM(BK480:BK495)</f>
        <v>0</v>
      </c>
    </row>
    <row r="480" spans="2:65" s="1" customFormat="1" ht="36" customHeight="1">
      <c r="B480" s="34"/>
      <c r="C480" s="175" t="s">
        <v>1049</v>
      </c>
      <c r="D480" s="175" t="s">
        <v>128</v>
      </c>
      <c r="E480" s="176" t="s">
        <v>1050</v>
      </c>
      <c r="F480" s="177" t="s">
        <v>1051</v>
      </c>
      <c r="G480" s="178" t="s">
        <v>185</v>
      </c>
      <c r="H480" s="179">
        <v>9.7349999999999994</v>
      </c>
      <c r="I480" s="180"/>
      <c r="J480" s="181">
        <f>ROUND(I480*H480,2)</f>
        <v>0</v>
      </c>
      <c r="K480" s="177" t="s">
        <v>132</v>
      </c>
      <c r="L480" s="38"/>
      <c r="M480" s="182" t="s">
        <v>19</v>
      </c>
      <c r="N480" s="183" t="s">
        <v>41</v>
      </c>
      <c r="O480" s="63"/>
      <c r="P480" s="184">
        <f>O480*H480</f>
        <v>0</v>
      </c>
      <c r="Q480" s="184">
        <v>5.1999999999999998E-3</v>
      </c>
      <c r="R480" s="184">
        <f>Q480*H480</f>
        <v>5.0621999999999993E-2</v>
      </c>
      <c r="S480" s="184">
        <v>0</v>
      </c>
      <c r="T480" s="185">
        <f>S480*H480</f>
        <v>0</v>
      </c>
      <c r="AR480" s="186" t="s">
        <v>217</v>
      </c>
      <c r="AT480" s="186" t="s">
        <v>128</v>
      </c>
      <c r="AU480" s="186" t="s">
        <v>77</v>
      </c>
      <c r="AY480" s="17" t="s">
        <v>126</v>
      </c>
      <c r="BE480" s="187">
        <f>IF(N480="základní",J480,0)</f>
        <v>0</v>
      </c>
      <c r="BF480" s="187">
        <f>IF(N480="snížená",J480,0)</f>
        <v>0</v>
      </c>
      <c r="BG480" s="187">
        <f>IF(N480="zákl. přenesená",J480,0)</f>
        <v>0</v>
      </c>
      <c r="BH480" s="187">
        <f>IF(N480="sníž. přenesená",J480,0)</f>
        <v>0</v>
      </c>
      <c r="BI480" s="187">
        <f>IF(N480="nulová",J480,0)</f>
        <v>0</v>
      </c>
      <c r="BJ480" s="17" t="s">
        <v>75</v>
      </c>
      <c r="BK480" s="187">
        <f>ROUND(I480*H480,2)</f>
        <v>0</v>
      </c>
      <c r="BL480" s="17" t="s">
        <v>217</v>
      </c>
      <c r="BM480" s="186" t="s">
        <v>1052</v>
      </c>
    </row>
    <row r="481" spans="2:65" s="12" customFormat="1" ht="11.25">
      <c r="B481" s="188"/>
      <c r="C481" s="189"/>
      <c r="D481" s="190" t="s">
        <v>135</v>
      </c>
      <c r="E481" s="191" t="s">
        <v>19</v>
      </c>
      <c r="F481" s="192" t="s">
        <v>1053</v>
      </c>
      <c r="G481" s="189"/>
      <c r="H481" s="191" t="s">
        <v>19</v>
      </c>
      <c r="I481" s="193"/>
      <c r="J481" s="189"/>
      <c r="K481" s="189"/>
      <c r="L481" s="194"/>
      <c r="M481" s="195"/>
      <c r="N481" s="196"/>
      <c r="O481" s="196"/>
      <c r="P481" s="196"/>
      <c r="Q481" s="196"/>
      <c r="R481" s="196"/>
      <c r="S481" s="196"/>
      <c r="T481" s="197"/>
      <c r="AT481" s="198" t="s">
        <v>135</v>
      </c>
      <c r="AU481" s="198" t="s">
        <v>77</v>
      </c>
      <c r="AV481" s="12" t="s">
        <v>75</v>
      </c>
      <c r="AW481" s="12" t="s">
        <v>32</v>
      </c>
      <c r="AX481" s="12" t="s">
        <v>70</v>
      </c>
      <c r="AY481" s="198" t="s">
        <v>126</v>
      </c>
    </row>
    <row r="482" spans="2:65" s="13" customFormat="1" ht="11.25">
      <c r="B482" s="199"/>
      <c r="C482" s="200"/>
      <c r="D482" s="190" t="s">
        <v>135</v>
      </c>
      <c r="E482" s="201" t="s">
        <v>19</v>
      </c>
      <c r="F482" s="202" t="s">
        <v>1054</v>
      </c>
      <c r="G482" s="200"/>
      <c r="H482" s="203">
        <v>9.7349999999999994</v>
      </c>
      <c r="I482" s="204"/>
      <c r="J482" s="200"/>
      <c r="K482" s="200"/>
      <c r="L482" s="205"/>
      <c r="M482" s="206"/>
      <c r="N482" s="207"/>
      <c r="O482" s="207"/>
      <c r="P482" s="207"/>
      <c r="Q482" s="207"/>
      <c r="R482" s="207"/>
      <c r="S482" s="207"/>
      <c r="T482" s="208"/>
      <c r="AT482" s="209" t="s">
        <v>135</v>
      </c>
      <c r="AU482" s="209" t="s">
        <v>77</v>
      </c>
      <c r="AV482" s="13" t="s">
        <v>77</v>
      </c>
      <c r="AW482" s="13" t="s">
        <v>32</v>
      </c>
      <c r="AX482" s="13" t="s">
        <v>75</v>
      </c>
      <c r="AY482" s="209" t="s">
        <v>126</v>
      </c>
    </row>
    <row r="483" spans="2:65" s="1" customFormat="1" ht="24" customHeight="1">
      <c r="B483" s="34"/>
      <c r="C483" s="223" t="s">
        <v>1055</v>
      </c>
      <c r="D483" s="223" t="s">
        <v>228</v>
      </c>
      <c r="E483" s="224" t="s">
        <v>1056</v>
      </c>
      <c r="F483" s="225" t="s">
        <v>1057</v>
      </c>
      <c r="G483" s="226" t="s">
        <v>185</v>
      </c>
      <c r="H483" s="227">
        <v>10.709</v>
      </c>
      <c r="I483" s="228"/>
      <c r="J483" s="229">
        <f>ROUND(I483*H483,2)</f>
        <v>0</v>
      </c>
      <c r="K483" s="225" t="s">
        <v>19</v>
      </c>
      <c r="L483" s="230"/>
      <c r="M483" s="231" t="s">
        <v>19</v>
      </c>
      <c r="N483" s="232" t="s">
        <v>41</v>
      </c>
      <c r="O483" s="63"/>
      <c r="P483" s="184">
        <f>O483*H483</f>
        <v>0</v>
      </c>
      <c r="Q483" s="184">
        <v>1.18E-2</v>
      </c>
      <c r="R483" s="184">
        <f>Q483*H483</f>
        <v>0.12636619999999998</v>
      </c>
      <c r="S483" s="184">
        <v>0</v>
      </c>
      <c r="T483" s="185">
        <f>S483*H483</f>
        <v>0</v>
      </c>
      <c r="AR483" s="186" t="s">
        <v>300</v>
      </c>
      <c r="AT483" s="186" t="s">
        <v>228</v>
      </c>
      <c r="AU483" s="186" t="s">
        <v>77</v>
      </c>
      <c r="AY483" s="17" t="s">
        <v>126</v>
      </c>
      <c r="BE483" s="187">
        <f>IF(N483="základní",J483,0)</f>
        <v>0</v>
      </c>
      <c r="BF483" s="187">
        <f>IF(N483="snížená",J483,0)</f>
        <v>0</v>
      </c>
      <c r="BG483" s="187">
        <f>IF(N483="zákl. přenesená",J483,0)</f>
        <v>0</v>
      </c>
      <c r="BH483" s="187">
        <f>IF(N483="sníž. přenesená",J483,0)</f>
        <v>0</v>
      </c>
      <c r="BI483" s="187">
        <f>IF(N483="nulová",J483,0)</f>
        <v>0</v>
      </c>
      <c r="BJ483" s="17" t="s">
        <v>75</v>
      </c>
      <c r="BK483" s="187">
        <f>ROUND(I483*H483,2)</f>
        <v>0</v>
      </c>
      <c r="BL483" s="17" t="s">
        <v>217</v>
      </c>
      <c r="BM483" s="186" t="s">
        <v>1058</v>
      </c>
    </row>
    <row r="484" spans="2:65" s="13" customFormat="1" ht="11.25">
      <c r="B484" s="199"/>
      <c r="C484" s="200"/>
      <c r="D484" s="190" t="s">
        <v>135</v>
      </c>
      <c r="E484" s="201" t="s">
        <v>19</v>
      </c>
      <c r="F484" s="202" t="s">
        <v>1059</v>
      </c>
      <c r="G484" s="200"/>
      <c r="H484" s="203">
        <v>10.709</v>
      </c>
      <c r="I484" s="204"/>
      <c r="J484" s="200"/>
      <c r="K484" s="200"/>
      <c r="L484" s="205"/>
      <c r="M484" s="206"/>
      <c r="N484" s="207"/>
      <c r="O484" s="207"/>
      <c r="P484" s="207"/>
      <c r="Q484" s="207"/>
      <c r="R484" s="207"/>
      <c r="S484" s="207"/>
      <c r="T484" s="208"/>
      <c r="AT484" s="209" t="s">
        <v>135</v>
      </c>
      <c r="AU484" s="209" t="s">
        <v>77</v>
      </c>
      <c r="AV484" s="13" t="s">
        <v>77</v>
      </c>
      <c r="AW484" s="13" t="s">
        <v>32</v>
      </c>
      <c r="AX484" s="13" t="s">
        <v>75</v>
      </c>
      <c r="AY484" s="209" t="s">
        <v>126</v>
      </c>
    </row>
    <row r="485" spans="2:65" s="1" customFormat="1" ht="24" customHeight="1">
      <c r="B485" s="34"/>
      <c r="C485" s="175" t="s">
        <v>1060</v>
      </c>
      <c r="D485" s="175" t="s">
        <v>128</v>
      </c>
      <c r="E485" s="176" t="s">
        <v>1061</v>
      </c>
      <c r="F485" s="177" t="s">
        <v>1062</v>
      </c>
      <c r="G485" s="178" t="s">
        <v>185</v>
      </c>
      <c r="H485" s="179">
        <v>9.7349999999999994</v>
      </c>
      <c r="I485" s="180"/>
      <c r="J485" s="181">
        <f>ROUND(I485*H485,2)</f>
        <v>0</v>
      </c>
      <c r="K485" s="177" t="s">
        <v>132</v>
      </c>
      <c r="L485" s="38"/>
      <c r="M485" s="182" t="s">
        <v>19</v>
      </c>
      <c r="N485" s="183" t="s">
        <v>41</v>
      </c>
      <c r="O485" s="63"/>
      <c r="P485" s="184">
        <f>O485*H485</f>
        <v>0</v>
      </c>
      <c r="Q485" s="184">
        <v>0</v>
      </c>
      <c r="R485" s="184">
        <f>Q485*H485</f>
        <v>0</v>
      </c>
      <c r="S485" s="184">
        <v>0</v>
      </c>
      <c r="T485" s="185">
        <f>S485*H485</f>
        <v>0</v>
      </c>
      <c r="AR485" s="186" t="s">
        <v>217</v>
      </c>
      <c r="AT485" s="186" t="s">
        <v>128</v>
      </c>
      <c r="AU485" s="186" t="s">
        <v>77</v>
      </c>
      <c r="AY485" s="17" t="s">
        <v>126</v>
      </c>
      <c r="BE485" s="187">
        <f>IF(N485="základní",J485,0)</f>
        <v>0</v>
      </c>
      <c r="BF485" s="187">
        <f>IF(N485="snížená",J485,0)</f>
        <v>0</v>
      </c>
      <c r="BG485" s="187">
        <f>IF(N485="zákl. přenesená",J485,0)</f>
        <v>0</v>
      </c>
      <c r="BH485" s="187">
        <f>IF(N485="sníž. přenesená",J485,0)</f>
        <v>0</v>
      </c>
      <c r="BI485" s="187">
        <f>IF(N485="nulová",J485,0)</f>
        <v>0</v>
      </c>
      <c r="BJ485" s="17" t="s">
        <v>75</v>
      </c>
      <c r="BK485" s="187">
        <f>ROUND(I485*H485,2)</f>
        <v>0</v>
      </c>
      <c r="BL485" s="17" t="s">
        <v>217</v>
      </c>
      <c r="BM485" s="186" t="s">
        <v>1063</v>
      </c>
    </row>
    <row r="486" spans="2:65" s="13" customFormat="1" ht="11.25">
      <c r="B486" s="199"/>
      <c r="C486" s="200"/>
      <c r="D486" s="190" t="s">
        <v>135</v>
      </c>
      <c r="E486" s="201" t="s">
        <v>19</v>
      </c>
      <c r="F486" s="202" t="s">
        <v>1064</v>
      </c>
      <c r="G486" s="200"/>
      <c r="H486" s="203">
        <v>9.7349999999999994</v>
      </c>
      <c r="I486" s="204"/>
      <c r="J486" s="200"/>
      <c r="K486" s="200"/>
      <c r="L486" s="205"/>
      <c r="M486" s="206"/>
      <c r="N486" s="207"/>
      <c r="O486" s="207"/>
      <c r="P486" s="207"/>
      <c r="Q486" s="207"/>
      <c r="R486" s="207"/>
      <c r="S486" s="207"/>
      <c r="T486" s="208"/>
      <c r="AT486" s="209" t="s">
        <v>135</v>
      </c>
      <c r="AU486" s="209" t="s">
        <v>77</v>
      </c>
      <c r="AV486" s="13" t="s">
        <v>77</v>
      </c>
      <c r="AW486" s="13" t="s">
        <v>32</v>
      </c>
      <c r="AX486" s="13" t="s">
        <v>75</v>
      </c>
      <c r="AY486" s="209" t="s">
        <v>126</v>
      </c>
    </row>
    <row r="487" spans="2:65" s="1" customFormat="1" ht="24" customHeight="1">
      <c r="B487" s="34"/>
      <c r="C487" s="175" t="s">
        <v>1065</v>
      </c>
      <c r="D487" s="175" t="s">
        <v>128</v>
      </c>
      <c r="E487" s="176" t="s">
        <v>1066</v>
      </c>
      <c r="F487" s="177" t="s">
        <v>1067</v>
      </c>
      <c r="G487" s="178" t="s">
        <v>225</v>
      </c>
      <c r="H487" s="179">
        <v>17.190000000000001</v>
      </c>
      <c r="I487" s="180"/>
      <c r="J487" s="181">
        <f>ROUND(I487*H487,2)</f>
        <v>0</v>
      </c>
      <c r="K487" s="177" t="s">
        <v>132</v>
      </c>
      <c r="L487" s="38"/>
      <c r="M487" s="182" t="s">
        <v>19</v>
      </c>
      <c r="N487" s="183" t="s">
        <v>41</v>
      </c>
      <c r="O487" s="63"/>
      <c r="P487" s="184">
        <f>O487*H487</f>
        <v>0</v>
      </c>
      <c r="Q487" s="184">
        <v>2.5999999999999998E-4</v>
      </c>
      <c r="R487" s="184">
        <f>Q487*H487</f>
        <v>4.4694000000000001E-3</v>
      </c>
      <c r="S487" s="184">
        <v>0</v>
      </c>
      <c r="T487" s="185">
        <f>S487*H487</f>
        <v>0</v>
      </c>
      <c r="AR487" s="186" t="s">
        <v>217</v>
      </c>
      <c r="AT487" s="186" t="s">
        <v>128</v>
      </c>
      <c r="AU487" s="186" t="s">
        <v>77</v>
      </c>
      <c r="AY487" s="17" t="s">
        <v>126</v>
      </c>
      <c r="BE487" s="187">
        <f>IF(N487="základní",J487,0)</f>
        <v>0</v>
      </c>
      <c r="BF487" s="187">
        <f>IF(N487="snížená",J487,0)</f>
        <v>0</v>
      </c>
      <c r="BG487" s="187">
        <f>IF(N487="zákl. přenesená",J487,0)</f>
        <v>0</v>
      </c>
      <c r="BH487" s="187">
        <f>IF(N487="sníž. přenesená",J487,0)</f>
        <v>0</v>
      </c>
      <c r="BI487" s="187">
        <f>IF(N487="nulová",J487,0)</f>
        <v>0</v>
      </c>
      <c r="BJ487" s="17" t="s">
        <v>75</v>
      </c>
      <c r="BK487" s="187">
        <f>ROUND(I487*H487,2)</f>
        <v>0</v>
      </c>
      <c r="BL487" s="17" t="s">
        <v>217</v>
      </c>
      <c r="BM487" s="186" t="s">
        <v>1068</v>
      </c>
    </row>
    <row r="488" spans="2:65" s="13" customFormat="1" ht="11.25">
      <c r="B488" s="199"/>
      <c r="C488" s="200"/>
      <c r="D488" s="190" t="s">
        <v>135</v>
      </c>
      <c r="E488" s="201" t="s">
        <v>19</v>
      </c>
      <c r="F488" s="202" t="s">
        <v>1069</v>
      </c>
      <c r="G488" s="200"/>
      <c r="H488" s="203">
        <v>17.190000000000001</v>
      </c>
      <c r="I488" s="204"/>
      <c r="J488" s="200"/>
      <c r="K488" s="200"/>
      <c r="L488" s="205"/>
      <c r="M488" s="206"/>
      <c r="N488" s="207"/>
      <c r="O488" s="207"/>
      <c r="P488" s="207"/>
      <c r="Q488" s="207"/>
      <c r="R488" s="207"/>
      <c r="S488" s="207"/>
      <c r="T488" s="208"/>
      <c r="AT488" s="209" t="s">
        <v>135</v>
      </c>
      <c r="AU488" s="209" t="s">
        <v>77</v>
      </c>
      <c r="AV488" s="13" t="s">
        <v>77</v>
      </c>
      <c r="AW488" s="13" t="s">
        <v>32</v>
      </c>
      <c r="AX488" s="13" t="s">
        <v>75</v>
      </c>
      <c r="AY488" s="209" t="s">
        <v>126</v>
      </c>
    </row>
    <row r="489" spans="2:65" s="1" customFormat="1" ht="24" customHeight="1">
      <c r="B489" s="34"/>
      <c r="C489" s="175" t="s">
        <v>1070</v>
      </c>
      <c r="D489" s="175" t="s">
        <v>128</v>
      </c>
      <c r="E489" s="176" t="s">
        <v>1071</v>
      </c>
      <c r="F489" s="177" t="s">
        <v>1072</v>
      </c>
      <c r="G489" s="178" t="s">
        <v>185</v>
      </c>
      <c r="H489" s="179">
        <v>9.7349999999999994</v>
      </c>
      <c r="I489" s="180"/>
      <c r="J489" s="181">
        <f>ROUND(I489*H489,2)</f>
        <v>0</v>
      </c>
      <c r="K489" s="177" t="s">
        <v>132</v>
      </c>
      <c r="L489" s="38"/>
      <c r="M489" s="182" t="s">
        <v>19</v>
      </c>
      <c r="N489" s="183" t="s">
        <v>41</v>
      </c>
      <c r="O489" s="63"/>
      <c r="P489" s="184">
        <f>O489*H489</f>
        <v>0</v>
      </c>
      <c r="Q489" s="184">
        <v>2.9999999999999997E-4</v>
      </c>
      <c r="R489" s="184">
        <f>Q489*H489</f>
        <v>2.9204999999999995E-3</v>
      </c>
      <c r="S489" s="184">
        <v>0</v>
      </c>
      <c r="T489" s="185">
        <f>S489*H489</f>
        <v>0</v>
      </c>
      <c r="AR489" s="186" t="s">
        <v>217</v>
      </c>
      <c r="AT489" s="186" t="s">
        <v>128</v>
      </c>
      <c r="AU489" s="186" t="s">
        <v>77</v>
      </c>
      <c r="AY489" s="17" t="s">
        <v>126</v>
      </c>
      <c r="BE489" s="187">
        <f>IF(N489="základní",J489,0)</f>
        <v>0</v>
      </c>
      <c r="BF489" s="187">
        <f>IF(N489="snížená",J489,0)</f>
        <v>0</v>
      </c>
      <c r="BG489" s="187">
        <f>IF(N489="zákl. přenesená",J489,0)</f>
        <v>0</v>
      </c>
      <c r="BH489" s="187">
        <f>IF(N489="sníž. přenesená",J489,0)</f>
        <v>0</v>
      </c>
      <c r="BI489" s="187">
        <f>IF(N489="nulová",J489,0)</f>
        <v>0</v>
      </c>
      <c r="BJ489" s="17" t="s">
        <v>75</v>
      </c>
      <c r="BK489" s="187">
        <f>ROUND(I489*H489,2)</f>
        <v>0</v>
      </c>
      <c r="BL489" s="17" t="s">
        <v>217</v>
      </c>
      <c r="BM489" s="186" t="s">
        <v>1073</v>
      </c>
    </row>
    <row r="490" spans="2:65" s="1" customFormat="1" ht="24" customHeight="1">
      <c r="B490" s="34"/>
      <c r="C490" s="175" t="s">
        <v>1074</v>
      </c>
      <c r="D490" s="175" t="s">
        <v>128</v>
      </c>
      <c r="E490" s="176" t="s">
        <v>1075</v>
      </c>
      <c r="F490" s="177" t="s">
        <v>1076</v>
      </c>
      <c r="G490" s="178" t="s">
        <v>225</v>
      </c>
      <c r="H490" s="179">
        <v>10.5</v>
      </c>
      <c r="I490" s="180"/>
      <c r="J490" s="181">
        <f>ROUND(I490*H490,2)</f>
        <v>0</v>
      </c>
      <c r="K490" s="177" t="s">
        <v>132</v>
      </c>
      <c r="L490" s="38"/>
      <c r="M490" s="182" t="s">
        <v>19</v>
      </c>
      <c r="N490" s="183" t="s">
        <v>41</v>
      </c>
      <c r="O490" s="63"/>
      <c r="P490" s="184">
        <f>O490*H490</f>
        <v>0</v>
      </c>
      <c r="Q490" s="184">
        <v>3.0000000000000001E-5</v>
      </c>
      <c r="R490" s="184">
        <f>Q490*H490</f>
        <v>3.1500000000000001E-4</v>
      </c>
      <c r="S490" s="184">
        <v>0</v>
      </c>
      <c r="T490" s="185">
        <f>S490*H490</f>
        <v>0</v>
      </c>
      <c r="AR490" s="186" t="s">
        <v>217</v>
      </c>
      <c r="AT490" s="186" t="s">
        <v>128</v>
      </c>
      <c r="AU490" s="186" t="s">
        <v>77</v>
      </c>
      <c r="AY490" s="17" t="s">
        <v>126</v>
      </c>
      <c r="BE490" s="187">
        <f>IF(N490="základní",J490,0)</f>
        <v>0</v>
      </c>
      <c r="BF490" s="187">
        <f>IF(N490="snížená",J490,0)</f>
        <v>0</v>
      </c>
      <c r="BG490" s="187">
        <f>IF(N490="zákl. přenesená",J490,0)</f>
        <v>0</v>
      </c>
      <c r="BH490" s="187">
        <f>IF(N490="sníž. přenesená",J490,0)</f>
        <v>0</v>
      </c>
      <c r="BI490" s="187">
        <f>IF(N490="nulová",J490,0)</f>
        <v>0</v>
      </c>
      <c r="BJ490" s="17" t="s">
        <v>75</v>
      </c>
      <c r="BK490" s="187">
        <f>ROUND(I490*H490,2)</f>
        <v>0</v>
      </c>
      <c r="BL490" s="17" t="s">
        <v>217</v>
      </c>
      <c r="BM490" s="186" t="s">
        <v>1077</v>
      </c>
    </row>
    <row r="491" spans="2:65" s="13" customFormat="1" ht="11.25">
      <c r="B491" s="199"/>
      <c r="C491" s="200"/>
      <c r="D491" s="190" t="s">
        <v>135</v>
      </c>
      <c r="E491" s="201" t="s">
        <v>19</v>
      </c>
      <c r="F491" s="202" t="s">
        <v>1078</v>
      </c>
      <c r="G491" s="200"/>
      <c r="H491" s="203">
        <v>10.5</v>
      </c>
      <c r="I491" s="204"/>
      <c r="J491" s="200"/>
      <c r="K491" s="200"/>
      <c r="L491" s="205"/>
      <c r="M491" s="206"/>
      <c r="N491" s="207"/>
      <c r="O491" s="207"/>
      <c r="P491" s="207"/>
      <c r="Q491" s="207"/>
      <c r="R491" s="207"/>
      <c r="S491" s="207"/>
      <c r="T491" s="208"/>
      <c r="AT491" s="209" t="s">
        <v>135</v>
      </c>
      <c r="AU491" s="209" t="s">
        <v>77</v>
      </c>
      <c r="AV491" s="13" t="s">
        <v>77</v>
      </c>
      <c r="AW491" s="13" t="s">
        <v>32</v>
      </c>
      <c r="AX491" s="13" t="s">
        <v>75</v>
      </c>
      <c r="AY491" s="209" t="s">
        <v>126</v>
      </c>
    </row>
    <row r="492" spans="2:65" s="1" customFormat="1" ht="24" customHeight="1">
      <c r="B492" s="34"/>
      <c r="C492" s="175" t="s">
        <v>1079</v>
      </c>
      <c r="D492" s="175" t="s">
        <v>128</v>
      </c>
      <c r="E492" s="176" t="s">
        <v>1080</v>
      </c>
      <c r="F492" s="177" t="s">
        <v>1081</v>
      </c>
      <c r="G492" s="178" t="s">
        <v>205</v>
      </c>
      <c r="H492" s="179">
        <v>5</v>
      </c>
      <c r="I492" s="180"/>
      <c r="J492" s="181">
        <f>ROUND(I492*H492,2)</f>
        <v>0</v>
      </c>
      <c r="K492" s="177" t="s">
        <v>132</v>
      </c>
      <c r="L492" s="38"/>
      <c r="M492" s="182" t="s">
        <v>19</v>
      </c>
      <c r="N492" s="183" t="s">
        <v>41</v>
      </c>
      <c r="O492" s="63"/>
      <c r="P492" s="184">
        <f>O492*H492</f>
        <v>0</v>
      </c>
      <c r="Q492" s="184">
        <v>0</v>
      </c>
      <c r="R492" s="184">
        <f>Q492*H492</f>
        <v>0</v>
      </c>
      <c r="S492" s="184">
        <v>0</v>
      </c>
      <c r="T492" s="185">
        <f>S492*H492</f>
        <v>0</v>
      </c>
      <c r="AR492" s="186" t="s">
        <v>217</v>
      </c>
      <c r="AT492" s="186" t="s">
        <v>128</v>
      </c>
      <c r="AU492" s="186" t="s">
        <v>77</v>
      </c>
      <c r="AY492" s="17" t="s">
        <v>126</v>
      </c>
      <c r="BE492" s="187">
        <f>IF(N492="základní",J492,0)</f>
        <v>0</v>
      </c>
      <c r="BF492" s="187">
        <f>IF(N492="snížená",J492,0)</f>
        <v>0</v>
      </c>
      <c r="BG492" s="187">
        <f>IF(N492="zákl. přenesená",J492,0)</f>
        <v>0</v>
      </c>
      <c r="BH492" s="187">
        <f>IF(N492="sníž. přenesená",J492,0)</f>
        <v>0</v>
      </c>
      <c r="BI492" s="187">
        <f>IF(N492="nulová",J492,0)</f>
        <v>0</v>
      </c>
      <c r="BJ492" s="17" t="s">
        <v>75</v>
      </c>
      <c r="BK492" s="187">
        <f>ROUND(I492*H492,2)</f>
        <v>0</v>
      </c>
      <c r="BL492" s="17" t="s">
        <v>217</v>
      </c>
      <c r="BM492" s="186" t="s">
        <v>1082</v>
      </c>
    </row>
    <row r="493" spans="2:65" s="1" customFormat="1" ht="24" customHeight="1">
      <c r="B493" s="34"/>
      <c r="C493" s="175" t="s">
        <v>1083</v>
      </c>
      <c r="D493" s="175" t="s">
        <v>128</v>
      </c>
      <c r="E493" s="176" t="s">
        <v>1084</v>
      </c>
      <c r="F493" s="177" t="s">
        <v>1085</v>
      </c>
      <c r="G493" s="178" t="s">
        <v>205</v>
      </c>
      <c r="H493" s="179">
        <v>2</v>
      </c>
      <c r="I493" s="180"/>
      <c r="J493" s="181">
        <f>ROUND(I493*H493,2)</f>
        <v>0</v>
      </c>
      <c r="K493" s="177" t="s">
        <v>132</v>
      </c>
      <c r="L493" s="38"/>
      <c r="M493" s="182" t="s">
        <v>19</v>
      </c>
      <c r="N493" s="183" t="s">
        <v>41</v>
      </c>
      <c r="O493" s="63"/>
      <c r="P493" s="184">
        <f>O493*H493</f>
        <v>0</v>
      </c>
      <c r="Q493" s="184">
        <v>0</v>
      </c>
      <c r="R493" s="184">
        <f>Q493*H493</f>
        <v>0</v>
      </c>
      <c r="S493" s="184">
        <v>0</v>
      </c>
      <c r="T493" s="185">
        <f>S493*H493</f>
        <v>0</v>
      </c>
      <c r="AR493" s="186" t="s">
        <v>217</v>
      </c>
      <c r="AT493" s="186" t="s">
        <v>128</v>
      </c>
      <c r="AU493" s="186" t="s">
        <v>77</v>
      </c>
      <c r="AY493" s="17" t="s">
        <v>126</v>
      </c>
      <c r="BE493" s="187">
        <f>IF(N493="základní",J493,0)</f>
        <v>0</v>
      </c>
      <c r="BF493" s="187">
        <f>IF(N493="snížená",J493,0)</f>
        <v>0</v>
      </c>
      <c r="BG493" s="187">
        <f>IF(N493="zákl. přenesená",J493,0)</f>
        <v>0</v>
      </c>
      <c r="BH493" s="187">
        <f>IF(N493="sníž. přenesená",J493,0)</f>
        <v>0</v>
      </c>
      <c r="BI493" s="187">
        <f>IF(N493="nulová",J493,0)</f>
        <v>0</v>
      </c>
      <c r="BJ493" s="17" t="s">
        <v>75</v>
      </c>
      <c r="BK493" s="187">
        <f>ROUND(I493*H493,2)</f>
        <v>0</v>
      </c>
      <c r="BL493" s="17" t="s">
        <v>217</v>
      </c>
      <c r="BM493" s="186" t="s">
        <v>1086</v>
      </c>
    </row>
    <row r="494" spans="2:65" s="1" customFormat="1" ht="36" customHeight="1">
      <c r="B494" s="34"/>
      <c r="C494" s="175" t="s">
        <v>1087</v>
      </c>
      <c r="D494" s="175" t="s">
        <v>128</v>
      </c>
      <c r="E494" s="176" t="s">
        <v>1088</v>
      </c>
      <c r="F494" s="177" t="s">
        <v>1089</v>
      </c>
      <c r="G494" s="178" t="s">
        <v>210</v>
      </c>
      <c r="H494" s="179">
        <v>0.185</v>
      </c>
      <c r="I494" s="180"/>
      <c r="J494" s="181">
        <f>ROUND(I494*H494,2)</f>
        <v>0</v>
      </c>
      <c r="K494" s="177" t="s">
        <v>132</v>
      </c>
      <c r="L494" s="38"/>
      <c r="M494" s="182" t="s">
        <v>19</v>
      </c>
      <c r="N494" s="183" t="s">
        <v>41</v>
      </c>
      <c r="O494" s="63"/>
      <c r="P494" s="184">
        <f>O494*H494</f>
        <v>0</v>
      </c>
      <c r="Q494" s="184">
        <v>0</v>
      </c>
      <c r="R494" s="184">
        <f>Q494*H494</f>
        <v>0</v>
      </c>
      <c r="S494" s="184">
        <v>0</v>
      </c>
      <c r="T494" s="185">
        <f>S494*H494</f>
        <v>0</v>
      </c>
      <c r="AR494" s="186" t="s">
        <v>217</v>
      </c>
      <c r="AT494" s="186" t="s">
        <v>128</v>
      </c>
      <c r="AU494" s="186" t="s">
        <v>77</v>
      </c>
      <c r="AY494" s="17" t="s">
        <v>126</v>
      </c>
      <c r="BE494" s="187">
        <f>IF(N494="základní",J494,0)</f>
        <v>0</v>
      </c>
      <c r="BF494" s="187">
        <f>IF(N494="snížená",J494,0)</f>
        <v>0</v>
      </c>
      <c r="BG494" s="187">
        <f>IF(N494="zákl. přenesená",J494,0)</f>
        <v>0</v>
      </c>
      <c r="BH494" s="187">
        <f>IF(N494="sníž. přenesená",J494,0)</f>
        <v>0</v>
      </c>
      <c r="BI494" s="187">
        <f>IF(N494="nulová",J494,0)</f>
        <v>0</v>
      </c>
      <c r="BJ494" s="17" t="s">
        <v>75</v>
      </c>
      <c r="BK494" s="187">
        <f>ROUND(I494*H494,2)</f>
        <v>0</v>
      </c>
      <c r="BL494" s="17" t="s">
        <v>217</v>
      </c>
      <c r="BM494" s="186" t="s">
        <v>1090</v>
      </c>
    </row>
    <row r="495" spans="2:65" s="1" customFormat="1" ht="48" customHeight="1">
      <c r="B495" s="34"/>
      <c r="C495" s="175" t="s">
        <v>1091</v>
      </c>
      <c r="D495" s="175" t="s">
        <v>128</v>
      </c>
      <c r="E495" s="176" t="s">
        <v>1092</v>
      </c>
      <c r="F495" s="177" t="s">
        <v>1093</v>
      </c>
      <c r="G495" s="178" t="s">
        <v>210</v>
      </c>
      <c r="H495" s="179">
        <v>0.185</v>
      </c>
      <c r="I495" s="180"/>
      <c r="J495" s="181">
        <f>ROUND(I495*H495,2)</f>
        <v>0</v>
      </c>
      <c r="K495" s="177" t="s">
        <v>132</v>
      </c>
      <c r="L495" s="38"/>
      <c r="M495" s="182" t="s">
        <v>19</v>
      </c>
      <c r="N495" s="183" t="s">
        <v>41</v>
      </c>
      <c r="O495" s="63"/>
      <c r="P495" s="184">
        <f>O495*H495</f>
        <v>0</v>
      </c>
      <c r="Q495" s="184">
        <v>0</v>
      </c>
      <c r="R495" s="184">
        <f>Q495*H495</f>
        <v>0</v>
      </c>
      <c r="S495" s="184">
        <v>0</v>
      </c>
      <c r="T495" s="185">
        <f>S495*H495</f>
        <v>0</v>
      </c>
      <c r="AR495" s="186" t="s">
        <v>217</v>
      </c>
      <c r="AT495" s="186" t="s">
        <v>128</v>
      </c>
      <c r="AU495" s="186" t="s">
        <v>77</v>
      </c>
      <c r="AY495" s="17" t="s">
        <v>126</v>
      </c>
      <c r="BE495" s="187">
        <f>IF(N495="základní",J495,0)</f>
        <v>0</v>
      </c>
      <c r="BF495" s="187">
        <f>IF(N495="snížená",J495,0)</f>
        <v>0</v>
      </c>
      <c r="BG495" s="187">
        <f>IF(N495="zákl. přenesená",J495,0)</f>
        <v>0</v>
      </c>
      <c r="BH495" s="187">
        <f>IF(N495="sníž. přenesená",J495,0)</f>
        <v>0</v>
      </c>
      <c r="BI495" s="187">
        <f>IF(N495="nulová",J495,0)</f>
        <v>0</v>
      </c>
      <c r="BJ495" s="17" t="s">
        <v>75</v>
      </c>
      <c r="BK495" s="187">
        <f>ROUND(I495*H495,2)</f>
        <v>0</v>
      </c>
      <c r="BL495" s="17" t="s">
        <v>217</v>
      </c>
      <c r="BM495" s="186" t="s">
        <v>1094</v>
      </c>
    </row>
    <row r="496" spans="2:65" s="11" customFormat="1" ht="22.9" customHeight="1">
      <c r="B496" s="159"/>
      <c r="C496" s="160"/>
      <c r="D496" s="161" t="s">
        <v>69</v>
      </c>
      <c r="E496" s="173" t="s">
        <v>1095</v>
      </c>
      <c r="F496" s="173" t="s">
        <v>1096</v>
      </c>
      <c r="G496" s="160"/>
      <c r="H496" s="160"/>
      <c r="I496" s="163"/>
      <c r="J496" s="174">
        <f>BK496</f>
        <v>0</v>
      </c>
      <c r="K496" s="160"/>
      <c r="L496" s="165"/>
      <c r="M496" s="166"/>
      <c r="N496" s="167"/>
      <c r="O496" s="167"/>
      <c r="P496" s="168">
        <f>SUM(P497:P509)</f>
        <v>0</v>
      </c>
      <c r="Q496" s="167"/>
      <c r="R496" s="168">
        <f>SUM(R497:R509)</f>
        <v>5.0608399999999998E-2</v>
      </c>
      <c r="S496" s="167"/>
      <c r="T496" s="169">
        <f>SUM(T497:T509)</f>
        <v>0</v>
      </c>
      <c r="AR496" s="170" t="s">
        <v>77</v>
      </c>
      <c r="AT496" s="171" t="s">
        <v>69</v>
      </c>
      <c r="AU496" s="171" t="s">
        <v>75</v>
      </c>
      <c r="AY496" s="170" t="s">
        <v>126</v>
      </c>
      <c r="BK496" s="172">
        <f>SUM(BK497:BK509)</f>
        <v>0</v>
      </c>
    </row>
    <row r="497" spans="2:65" s="1" customFormat="1" ht="24" customHeight="1">
      <c r="B497" s="34"/>
      <c r="C497" s="175" t="s">
        <v>1097</v>
      </c>
      <c r="D497" s="175" t="s">
        <v>128</v>
      </c>
      <c r="E497" s="176" t="s">
        <v>1098</v>
      </c>
      <c r="F497" s="177" t="s">
        <v>1099</v>
      </c>
      <c r="G497" s="178" t="s">
        <v>185</v>
      </c>
      <c r="H497" s="179">
        <v>23.88</v>
      </c>
      <c r="I497" s="180"/>
      <c r="J497" s="181">
        <f>ROUND(I497*H497,2)</f>
        <v>0</v>
      </c>
      <c r="K497" s="177" t="s">
        <v>132</v>
      </c>
      <c r="L497" s="38"/>
      <c r="M497" s="182" t="s">
        <v>19</v>
      </c>
      <c r="N497" s="183" t="s">
        <v>41</v>
      </c>
      <c r="O497" s="63"/>
      <c r="P497" s="184">
        <f>O497*H497</f>
        <v>0</v>
      </c>
      <c r="Q497" s="184">
        <v>1.2999999999999999E-4</v>
      </c>
      <c r="R497" s="184">
        <f>Q497*H497</f>
        <v>3.1043999999999998E-3</v>
      </c>
      <c r="S497" s="184">
        <v>0</v>
      </c>
      <c r="T497" s="185">
        <f>S497*H497</f>
        <v>0</v>
      </c>
      <c r="AR497" s="186" t="s">
        <v>217</v>
      </c>
      <c r="AT497" s="186" t="s">
        <v>128</v>
      </c>
      <c r="AU497" s="186" t="s">
        <v>77</v>
      </c>
      <c r="AY497" s="17" t="s">
        <v>126</v>
      </c>
      <c r="BE497" s="187">
        <f>IF(N497="základní",J497,0)</f>
        <v>0</v>
      </c>
      <c r="BF497" s="187">
        <f>IF(N497="snížená",J497,0)</f>
        <v>0</v>
      </c>
      <c r="BG497" s="187">
        <f>IF(N497="zákl. přenesená",J497,0)</f>
        <v>0</v>
      </c>
      <c r="BH497" s="187">
        <f>IF(N497="sníž. přenesená",J497,0)</f>
        <v>0</v>
      </c>
      <c r="BI497" s="187">
        <f>IF(N497="nulová",J497,0)</f>
        <v>0</v>
      </c>
      <c r="BJ497" s="17" t="s">
        <v>75</v>
      </c>
      <c r="BK497" s="187">
        <f>ROUND(I497*H497,2)</f>
        <v>0</v>
      </c>
      <c r="BL497" s="17" t="s">
        <v>217</v>
      </c>
      <c r="BM497" s="186" t="s">
        <v>1100</v>
      </c>
    </row>
    <row r="498" spans="2:65" s="13" customFormat="1" ht="11.25">
      <c r="B498" s="199"/>
      <c r="C498" s="200"/>
      <c r="D498" s="190" t="s">
        <v>135</v>
      </c>
      <c r="E498" s="201" t="s">
        <v>19</v>
      </c>
      <c r="F498" s="202" t="s">
        <v>1101</v>
      </c>
      <c r="G498" s="200"/>
      <c r="H498" s="203">
        <v>23.88</v>
      </c>
      <c r="I498" s="204"/>
      <c r="J498" s="200"/>
      <c r="K498" s="200"/>
      <c r="L498" s="205"/>
      <c r="M498" s="206"/>
      <c r="N498" s="207"/>
      <c r="O498" s="207"/>
      <c r="P498" s="207"/>
      <c r="Q498" s="207"/>
      <c r="R498" s="207"/>
      <c r="S498" s="207"/>
      <c r="T498" s="208"/>
      <c r="AT498" s="209" t="s">
        <v>135</v>
      </c>
      <c r="AU498" s="209" t="s">
        <v>77</v>
      </c>
      <c r="AV498" s="13" t="s">
        <v>77</v>
      </c>
      <c r="AW498" s="13" t="s">
        <v>32</v>
      </c>
      <c r="AX498" s="13" t="s">
        <v>75</v>
      </c>
      <c r="AY498" s="209" t="s">
        <v>126</v>
      </c>
    </row>
    <row r="499" spans="2:65" s="1" customFormat="1" ht="24" customHeight="1">
      <c r="B499" s="34"/>
      <c r="C499" s="175" t="s">
        <v>1102</v>
      </c>
      <c r="D499" s="175" t="s">
        <v>128</v>
      </c>
      <c r="E499" s="176" t="s">
        <v>1103</v>
      </c>
      <c r="F499" s="177" t="s">
        <v>1104</v>
      </c>
      <c r="G499" s="178" t="s">
        <v>185</v>
      </c>
      <c r="H499" s="179">
        <v>23.88</v>
      </c>
      <c r="I499" s="180"/>
      <c r="J499" s="181">
        <f>ROUND(I499*H499,2)</f>
        <v>0</v>
      </c>
      <c r="K499" s="177" t="s">
        <v>132</v>
      </c>
      <c r="L499" s="38"/>
      <c r="M499" s="182" t="s">
        <v>19</v>
      </c>
      <c r="N499" s="183" t="s">
        <v>41</v>
      </c>
      <c r="O499" s="63"/>
      <c r="P499" s="184">
        <f>O499*H499</f>
        <v>0</v>
      </c>
      <c r="Q499" s="184">
        <v>1.7000000000000001E-4</v>
      </c>
      <c r="R499" s="184">
        <f>Q499*H499</f>
        <v>4.0596E-3</v>
      </c>
      <c r="S499" s="184">
        <v>0</v>
      </c>
      <c r="T499" s="185">
        <f>S499*H499</f>
        <v>0</v>
      </c>
      <c r="AR499" s="186" t="s">
        <v>217</v>
      </c>
      <c r="AT499" s="186" t="s">
        <v>128</v>
      </c>
      <c r="AU499" s="186" t="s">
        <v>77</v>
      </c>
      <c r="AY499" s="17" t="s">
        <v>126</v>
      </c>
      <c r="BE499" s="187">
        <f>IF(N499="základní",J499,0)</f>
        <v>0</v>
      </c>
      <c r="BF499" s="187">
        <f>IF(N499="snížená",J499,0)</f>
        <v>0</v>
      </c>
      <c r="BG499" s="187">
        <f>IF(N499="zákl. přenesená",J499,0)</f>
        <v>0</v>
      </c>
      <c r="BH499" s="187">
        <f>IF(N499="sníž. přenesená",J499,0)</f>
        <v>0</v>
      </c>
      <c r="BI499" s="187">
        <f>IF(N499="nulová",J499,0)</f>
        <v>0</v>
      </c>
      <c r="BJ499" s="17" t="s">
        <v>75</v>
      </c>
      <c r="BK499" s="187">
        <f>ROUND(I499*H499,2)</f>
        <v>0</v>
      </c>
      <c r="BL499" s="17" t="s">
        <v>217</v>
      </c>
      <c r="BM499" s="186" t="s">
        <v>1105</v>
      </c>
    </row>
    <row r="500" spans="2:65" s="1" customFormat="1" ht="24" customHeight="1">
      <c r="B500" s="34"/>
      <c r="C500" s="175" t="s">
        <v>1106</v>
      </c>
      <c r="D500" s="175" t="s">
        <v>128</v>
      </c>
      <c r="E500" s="176" t="s">
        <v>1107</v>
      </c>
      <c r="F500" s="177" t="s">
        <v>1108</v>
      </c>
      <c r="G500" s="178" t="s">
        <v>185</v>
      </c>
      <c r="H500" s="179">
        <v>52</v>
      </c>
      <c r="I500" s="180"/>
      <c r="J500" s="181">
        <f>ROUND(I500*H500,2)</f>
        <v>0</v>
      </c>
      <c r="K500" s="177" t="s">
        <v>132</v>
      </c>
      <c r="L500" s="38"/>
      <c r="M500" s="182" t="s">
        <v>19</v>
      </c>
      <c r="N500" s="183" t="s">
        <v>41</v>
      </c>
      <c r="O500" s="63"/>
      <c r="P500" s="184">
        <f>O500*H500</f>
        <v>0</v>
      </c>
      <c r="Q500" s="184">
        <v>6.9999999999999994E-5</v>
      </c>
      <c r="R500" s="184">
        <f>Q500*H500</f>
        <v>3.6399999999999996E-3</v>
      </c>
      <c r="S500" s="184">
        <v>0</v>
      </c>
      <c r="T500" s="185">
        <f>S500*H500</f>
        <v>0</v>
      </c>
      <c r="AR500" s="186" t="s">
        <v>217</v>
      </c>
      <c r="AT500" s="186" t="s">
        <v>128</v>
      </c>
      <c r="AU500" s="186" t="s">
        <v>77</v>
      </c>
      <c r="AY500" s="17" t="s">
        <v>126</v>
      </c>
      <c r="BE500" s="187">
        <f>IF(N500="základní",J500,0)</f>
        <v>0</v>
      </c>
      <c r="BF500" s="187">
        <f>IF(N500="snížená",J500,0)</f>
        <v>0</v>
      </c>
      <c r="BG500" s="187">
        <f>IF(N500="zákl. přenesená",J500,0)</f>
        <v>0</v>
      </c>
      <c r="BH500" s="187">
        <f>IF(N500="sníž. přenesená",J500,0)</f>
        <v>0</v>
      </c>
      <c r="BI500" s="187">
        <f>IF(N500="nulová",J500,0)</f>
        <v>0</v>
      </c>
      <c r="BJ500" s="17" t="s">
        <v>75</v>
      </c>
      <c r="BK500" s="187">
        <f>ROUND(I500*H500,2)</f>
        <v>0</v>
      </c>
      <c r="BL500" s="17" t="s">
        <v>217</v>
      </c>
      <c r="BM500" s="186" t="s">
        <v>1109</v>
      </c>
    </row>
    <row r="501" spans="2:65" s="12" customFormat="1" ht="11.25">
      <c r="B501" s="188"/>
      <c r="C501" s="189"/>
      <c r="D501" s="190" t="s">
        <v>135</v>
      </c>
      <c r="E501" s="191" t="s">
        <v>19</v>
      </c>
      <c r="F501" s="192" t="s">
        <v>1110</v>
      </c>
      <c r="G501" s="189"/>
      <c r="H501" s="191" t="s">
        <v>19</v>
      </c>
      <c r="I501" s="193"/>
      <c r="J501" s="189"/>
      <c r="K501" s="189"/>
      <c r="L501" s="194"/>
      <c r="M501" s="195"/>
      <c r="N501" s="196"/>
      <c r="O501" s="196"/>
      <c r="P501" s="196"/>
      <c r="Q501" s="196"/>
      <c r="R501" s="196"/>
      <c r="S501" s="196"/>
      <c r="T501" s="197"/>
      <c r="AT501" s="198" t="s">
        <v>135</v>
      </c>
      <c r="AU501" s="198" t="s">
        <v>77</v>
      </c>
      <c r="AV501" s="12" t="s">
        <v>75</v>
      </c>
      <c r="AW501" s="12" t="s">
        <v>32</v>
      </c>
      <c r="AX501" s="12" t="s">
        <v>70</v>
      </c>
      <c r="AY501" s="198" t="s">
        <v>126</v>
      </c>
    </row>
    <row r="502" spans="2:65" s="13" customFormat="1" ht="11.25">
      <c r="B502" s="199"/>
      <c r="C502" s="200"/>
      <c r="D502" s="190" t="s">
        <v>135</v>
      </c>
      <c r="E502" s="201" t="s">
        <v>19</v>
      </c>
      <c r="F502" s="202" t="s">
        <v>1111</v>
      </c>
      <c r="G502" s="200"/>
      <c r="H502" s="203">
        <v>52</v>
      </c>
      <c r="I502" s="204"/>
      <c r="J502" s="200"/>
      <c r="K502" s="200"/>
      <c r="L502" s="205"/>
      <c r="M502" s="206"/>
      <c r="N502" s="207"/>
      <c r="O502" s="207"/>
      <c r="P502" s="207"/>
      <c r="Q502" s="207"/>
      <c r="R502" s="207"/>
      <c r="S502" s="207"/>
      <c r="T502" s="208"/>
      <c r="AT502" s="209" t="s">
        <v>135</v>
      </c>
      <c r="AU502" s="209" t="s">
        <v>77</v>
      </c>
      <c r="AV502" s="13" t="s">
        <v>77</v>
      </c>
      <c r="AW502" s="13" t="s">
        <v>32</v>
      </c>
      <c r="AX502" s="13" t="s">
        <v>75</v>
      </c>
      <c r="AY502" s="209" t="s">
        <v>126</v>
      </c>
    </row>
    <row r="503" spans="2:65" s="1" customFormat="1" ht="24" customHeight="1">
      <c r="B503" s="34"/>
      <c r="C503" s="175" t="s">
        <v>1112</v>
      </c>
      <c r="D503" s="175" t="s">
        <v>128</v>
      </c>
      <c r="E503" s="176" t="s">
        <v>1113</v>
      </c>
      <c r="F503" s="177" t="s">
        <v>1114</v>
      </c>
      <c r="G503" s="178" t="s">
        <v>185</v>
      </c>
      <c r="H503" s="179">
        <v>104</v>
      </c>
      <c r="I503" s="180"/>
      <c r="J503" s="181">
        <f>ROUND(I503*H503,2)</f>
        <v>0</v>
      </c>
      <c r="K503" s="177" t="s">
        <v>132</v>
      </c>
      <c r="L503" s="38"/>
      <c r="M503" s="182" t="s">
        <v>19</v>
      </c>
      <c r="N503" s="183" t="s">
        <v>41</v>
      </c>
      <c r="O503" s="63"/>
      <c r="P503" s="184">
        <f>O503*H503</f>
        <v>0</v>
      </c>
      <c r="Q503" s="184">
        <v>0</v>
      </c>
      <c r="R503" s="184">
        <f>Q503*H503</f>
        <v>0</v>
      </c>
      <c r="S503" s="184">
        <v>0</v>
      </c>
      <c r="T503" s="185">
        <f>S503*H503</f>
        <v>0</v>
      </c>
      <c r="AR503" s="186" t="s">
        <v>217</v>
      </c>
      <c r="AT503" s="186" t="s">
        <v>128</v>
      </c>
      <c r="AU503" s="186" t="s">
        <v>77</v>
      </c>
      <c r="AY503" s="17" t="s">
        <v>126</v>
      </c>
      <c r="BE503" s="187">
        <f>IF(N503="základní",J503,0)</f>
        <v>0</v>
      </c>
      <c r="BF503" s="187">
        <f>IF(N503="snížená",J503,0)</f>
        <v>0</v>
      </c>
      <c r="BG503" s="187">
        <f>IF(N503="zákl. přenesená",J503,0)</f>
        <v>0</v>
      </c>
      <c r="BH503" s="187">
        <f>IF(N503="sníž. přenesená",J503,0)</f>
        <v>0</v>
      </c>
      <c r="BI503" s="187">
        <f>IF(N503="nulová",J503,0)</f>
        <v>0</v>
      </c>
      <c r="BJ503" s="17" t="s">
        <v>75</v>
      </c>
      <c r="BK503" s="187">
        <f>ROUND(I503*H503,2)</f>
        <v>0</v>
      </c>
      <c r="BL503" s="17" t="s">
        <v>217</v>
      </c>
      <c r="BM503" s="186" t="s">
        <v>1115</v>
      </c>
    </row>
    <row r="504" spans="2:65" s="1" customFormat="1" ht="36" customHeight="1">
      <c r="B504" s="34"/>
      <c r="C504" s="175" t="s">
        <v>1116</v>
      </c>
      <c r="D504" s="175" t="s">
        <v>128</v>
      </c>
      <c r="E504" s="176" t="s">
        <v>1117</v>
      </c>
      <c r="F504" s="177" t="s">
        <v>1118</v>
      </c>
      <c r="G504" s="178" t="s">
        <v>185</v>
      </c>
      <c r="H504" s="179">
        <v>104</v>
      </c>
      <c r="I504" s="180"/>
      <c r="J504" s="181">
        <f>ROUND(I504*H504,2)</f>
        <v>0</v>
      </c>
      <c r="K504" s="177" t="s">
        <v>132</v>
      </c>
      <c r="L504" s="38"/>
      <c r="M504" s="182" t="s">
        <v>19</v>
      </c>
      <c r="N504" s="183" t="s">
        <v>41</v>
      </c>
      <c r="O504" s="63"/>
      <c r="P504" s="184">
        <f>O504*H504</f>
        <v>0</v>
      </c>
      <c r="Q504" s="184">
        <v>1.2999999999999999E-4</v>
      </c>
      <c r="R504" s="184">
        <f>Q504*H504</f>
        <v>1.3519999999999999E-2</v>
      </c>
      <c r="S504" s="184">
        <v>0</v>
      </c>
      <c r="T504" s="185">
        <f>S504*H504</f>
        <v>0</v>
      </c>
      <c r="AR504" s="186" t="s">
        <v>217</v>
      </c>
      <c r="AT504" s="186" t="s">
        <v>128</v>
      </c>
      <c r="AU504" s="186" t="s">
        <v>77</v>
      </c>
      <c r="AY504" s="17" t="s">
        <v>126</v>
      </c>
      <c r="BE504" s="187">
        <f>IF(N504="základní",J504,0)</f>
        <v>0</v>
      </c>
      <c r="BF504" s="187">
        <f>IF(N504="snížená",J504,0)</f>
        <v>0</v>
      </c>
      <c r="BG504" s="187">
        <f>IF(N504="zákl. přenesená",J504,0)</f>
        <v>0</v>
      </c>
      <c r="BH504" s="187">
        <f>IF(N504="sníž. přenesená",J504,0)</f>
        <v>0</v>
      </c>
      <c r="BI504" s="187">
        <f>IF(N504="nulová",J504,0)</f>
        <v>0</v>
      </c>
      <c r="BJ504" s="17" t="s">
        <v>75</v>
      </c>
      <c r="BK504" s="187">
        <f>ROUND(I504*H504,2)</f>
        <v>0</v>
      </c>
      <c r="BL504" s="17" t="s">
        <v>217</v>
      </c>
      <c r="BM504" s="186" t="s">
        <v>1119</v>
      </c>
    </row>
    <row r="505" spans="2:65" s="1" customFormat="1" ht="36" customHeight="1">
      <c r="B505" s="34"/>
      <c r="C505" s="175" t="s">
        <v>1120</v>
      </c>
      <c r="D505" s="175" t="s">
        <v>128</v>
      </c>
      <c r="E505" s="176" t="s">
        <v>1121</v>
      </c>
      <c r="F505" s="177" t="s">
        <v>1122</v>
      </c>
      <c r="G505" s="178" t="s">
        <v>185</v>
      </c>
      <c r="H505" s="179">
        <v>104</v>
      </c>
      <c r="I505" s="180"/>
      <c r="J505" s="181">
        <f>ROUND(I505*H505,2)</f>
        <v>0</v>
      </c>
      <c r="K505" s="177" t="s">
        <v>132</v>
      </c>
      <c r="L505" s="38"/>
      <c r="M505" s="182" t="s">
        <v>19</v>
      </c>
      <c r="N505" s="183" t="s">
        <v>41</v>
      </c>
      <c r="O505" s="63"/>
      <c r="P505" s="184">
        <f>O505*H505</f>
        <v>0</v>
      </c>
      <c r="Q505" s="184">
        <v>1.3109999999999999E-4</v>
      </c>
      <c r="R505" s="184">
        <f>Q505*H505</f>
        <v>1.3634399999999998E-2</v>
      </c>
      <c r="S505" s="184">
        <v>0</v>
      </c>
      <c r="T505" s="185">
        <f>S505*H505</f>
        <v>0</v>
      </c>
      <c r="AR505" s="186" t="s">
        <v>217</v>
      </c>
      <c r="AT505" s="186" t="s">
        <v>128</v>
      </c>
      <c r="AU505" s="186" t="s">
        <v>77</v>
      </c>
      <c r="AY505" s="17" t="s">
        <v>126</v>
      </c>
      <c r="BE505" s="187">
        <f>IF(N505="základní",J505,0)</f>
        <v>0</v>
      </c>
      <c r="BF505" s="187">
        <f>IF(N505="snížená",J505,0)</f>
        <v>0</v>
      </c>
      <c r="BG505" s="187">
        <f>IF(N505="zákl. přenesená",J505,0)</f>
        <v>0</v>
      </c>
      <c r="BH505" s="187">
        <f>IF(N505="sníž. přenesená",J505,0)</f>
        <v>0</v>
      </c>
      <c r="BI505" s="187">
        <f>IF(N505="nulová",J505,0)</f>
        <v>0</v>
      </c>
      <c r="BJ505" s="17" t="s">
        <v>75</v>
      </c>
      <c r="BK505" s="187">
        <f>ROUND(I505*H505,2)</f>
        <v>0</v>
      </c>
      <c r="BL505" s="17" t="s">
        <v>217</v>
      </c>
      <c r="BM505" s="186" t="s">
        <v>1123</v>
      </c>
    </row>
    <row r="506" spans="2:65" s="1" customFormat="1" ht="24" customHeight="1">
      <c r="B506" s="34"/>
      <c r="C506" s="175" t="s">
        <v>1124</v>
      </c>
      <c r="D506" s="175" t="s">
        <v>128</v>
      </c>
      <c r="E506" s="176" t="s">
        <v>1125</v>
      </c>
      <c r="F506" s="177" t="s">
        <v>1126</v>
      </c>
      <c r="G506" s="178" t="s">
        <v>185</v>
      </c>
      <c r="H506" s="179">
        <v>104</v>
      </c>
      <c r="I506" s="180"/>
      <c r="J506" s="181">
        <f>ROUND(I506*H506,2)</f>
        <v>0</v>
      </c>
      <c r="K506" s="177" t="s">
        <v>132</v>
      </c>
      <c r="L506" s="38"/>
      <c r="M506" s="182" t="s">
        <v>19</v>
      </c>
      <c r="N506" s="183" t="s">
        <v>41</v>
      </c>
      <c r="O506" s="63"/>
      <c r="P506" s="184">
        <f>O506*H506</f>
        <v>0</v>
      </c>
      <c r="Q506" s="184">
        <v>0</v>
      </c>
      <c r="R506" s="184">
        <f>Q506*H506</f>
        <v>0</v>
      </c>
      <c r="S506" s="184">
        <v>0</v>
      </c>
      <c r="T506" s="185">
        <f>S506*H506</f>
        <v>0</v>
      </c>
      <c r="AR506" s="186" t="s">
        <v>217</v>
      </c>
      <c r="AT506" s="186" t="s">
        <v>128</v>
      </c>
      <c r="AU506" s="186" t="s">
        <v>77</v>
      </c>
      <c r="AY506" s="17" t="s">
        <v>126</v>
      </c>
      <c r="BE506" s="187">
        <f>IF(N506="základní",J506,0)</f>
        <v>0</v>
      </c>
      <c r="BF506" s="187">
        <f>IF(N506="snížená",J506,0)</f>
        <v>0</v>
      </c>
      <c r="BG506" s="187">
        <f>IF(N506="zákl. přenesená",J506,0)</f>
        <v>0</v>
      </c>
      <c r="BH506" s="187">
        <f>IF(N506="sníž. přenesená",J506,0)</f>
        <v>0</v>
      </c>
      <c r="BI506" s="187">
        <f>IF(N506="nulová",J506,0)</f>
        <v>0</v>
      </c>
      <c r="BJ506" s="17" t="s">
        <v>75</v>
      </c>
      <c r="BK506" s="187">
        <f>ROUND(I506*H506,2)</f>
        <v>0</v>
      </c>
      <c r="BL506" s="17" t="s">
        <v>217</v>
      </c>
      <c r="BM506" s="186" t="s">
        <v>1127</v>
      </c>
    </row>
    <row r="507" spans="2:65" s="1" customFormat="1" ht="16.5" customHeight="1">
      <c r="B507" s="34"/>
      <c r="C507" s="175" t="s">
        <v>1128</v>
      </c>
      <c r="D507" s="175" t="s">
        <v>128</v>
      </c>
      <c r="E507" s="176" t="s">
        <v>1129</v>
      </c>
      <c r="F507" s="177" t="s">
        <v>1130</v>
      </c>
      <c r="G507" s="178" t="s">
        <v>185</v>
      </c>
      <c r="H507" s="179">
        <v>50.6</v>
      </c>
      <c r="I507" s="180"/>
      <c r="J507" s="181">
        <f>ROUND(I507*H507,2)</f>
        <v>0</v>
      </c>
      <c r="K507" s="177" t="s">
        <v>132</v>
      </c>
      <c r="L507" s="38"/>
      <c r="M507" s="182" t="s">
        <v>19</v>
      </c>
      <c r="N507" s="183" t="s">
        <v>41</v>
      </c>
      <c r="O507" s="63"/>
      <c r="P507" s="184">
        <f>O507*H507</f>
        <v>0</v>
      </c>
      <c r="Q507" s="184">
        <v>2.5000000000000001E-4</v>
      </c>
      <c r="R507" s="184">
        <f>Q507*H507</f>
        <v>1.265E-2</v>
      </c>
      <c r="S507" s="184">
        <v>0</v>
      </c>
      <c r="T507" s="185">
        <f>S507*H507</f>
        <v>0</v>
      </c>
      <c r="AR507" s="186" t="s">
        <v>217</v>
      </c>
      <c r="AT507" s="186" t="s">
        <v>128</v>
      </c>
      <c r="AU507" s="186" t="s">
        <v>77</v>
      </c>
      <c r="AY507" s="17" t="s">
        <v>126</v>
      </c>
      <c r="BE507" s="187">
        <f>IF(N507="základní",J507,0)</f>
        <v>0</v>
      </c>
      <c r="BF507" s="187">
        <f>IF(N507="snížená",J507,0)</f>
        <v>0</v>
      </c>
      <c r="BG507" s="187">
        <f>IF(N507="zákl. přenesená",J507,0)</f>
        <v>0</v>
      </c>
      <c r="BH507" s="187">
        <f>IF(N507="sníž. přenesená",J507,0)</f>
        <v>0</v>
      </c>
      <c r="BI507" s="187">
        <f>IF(N507="nulová",J507,0)</f>
        <v>0</v>
      </c>
      <c r="BJ507" s="17" t="s">
        <v>75</v>
      </c>
      <c r="BK507" s="187">
        <f>ROUND(I507*H507,2)</f>
        <v>0</v>
      </c>
      <c r="BL507" s="17" t="s">
        <v>217</v>
      </c>
      <c r="BM507" s="186" t="s">
        <v>1131</v>
      </c>
    </row>
    <row r="508" spans="2:65" s="12" customFormat="1" ht="11.25">
      <c r="B508" s="188"/>
      <c r="C508" s="189"/>
      <c r="D508" s="190" t="s">
        <v>135</v>
      </c>
      <c r="E508" s="191" t="s">
        <v>19</v>
      </c>
      <c r="F508" s="192" t="s">
        <v>1132</v>
      </c>
      <c r="G508" s="189"/>
      <c r="H508" s="191" t="s">
        <v>19</v>
      </c>
      <c r="I508" s="193"/>
      <c r="J508" s="189"/>
      <c r="K508" s="189"/>
      <c r="L508" s="194"/>
      <c r="M508" s="195"/>
      <c r="N508" s="196"/>
      <c r="O508" s="196"/>
      <c r="P508" s="196"/>
      <c r="Q508" s="196"/>
      <c r="R508" s="196"/>
      <c r="S508" s="196"/>
      <c r="T508" s="197"/>
      <c r="AT508" s="198" t="s">
        <v>135</v>
      </c>
      <c r="AU508" s="198" t="s">
        <v>77</v>
      </c>
      <c r="AV508" s="12" t="s">
        <v>75</v>
      </c>
      <c r="AW508" s="12" t="s">
        <v>32</v>
      </c>
      <c r="AX508" s="12" t="s">
        <v>70</v>
      </c>
      <c r="AY508" s="198" t="s">
        <v>126</v>
      </c>
    </row>
    <row r="509" spans="2:65" s="13" customFormat="1" ht="11.25">
      <c r="B509" s="199"/>
      <c r="C509" s="200"/>
      <c r="D509" s="190" t="s">
        <v>135</v>
      </c>
      <c r="E509" s="201" t="s">
        <v>19</v>
      </c>
      <c r="F509" s="202" t="s">
        <v>377</v>
      </c>
      <c r="G509" s="200"/>
      <c r="H509" s="203">
        <v>50.6</v>
      </c>
      <c r="I509" s="204"/>
      <c r="J509" s="200"/>
      <c r="K509" s="200"/>
      <c r="L509" s="205"/>
      <c r="M509" s="206"/>
      <c r="N509" s="207"/>
      <c r="O509" s="207"/>
      <c r="P509" s="207"/>
      <c r="Q509" s="207"/>
      <c r="R509" s="207"/>
      <c r="S509" s="207"/>
      <c r="T509" s="208"/>
      <c r="AT509" s="209" t="s">
        <v>135</v>
      </c>
      <c r="AU509" s="209" t="s">
        <v>77</v>
      </c>
      <c r="AV509" s="13" t="s">
        <v>77</v>
      </c>
      <c r="AW509" s="13" t="s">
        <v>32</v>
      </c>
      <c r="AX509" s="13" t="s">
        <v>75</v>
      </c>
      <c r="AY509" s="209" t="s">
        <v>126</v>
      </c>
    </row>
    <row r="510" spans="2:65" s="11" customFormat="1" ht="22.9" customHeight="1">
      <c r="B510" s="159"/>
      <c r="C510" s="160"/>
      <c r="D510" s="161" t="s">
        <v>69</v>
      </c>
      <c r="E510" s="173" t="s">
        <v>1133</v>
      </c>
      <c r="F510" s="173" t="s">
        <v>1134</v>
      </c>
      <c r="G510" s="160"/>
      <c r="H510" s="160"/>
      <c r="I510" s="163"/>
      <c r="J510" s="174">
        <f>BK510</f>
        <v>0</v>
      </c>
      <c r="K510" s="160"/>
      <c r="L510" s="165"/>
      <c r="M510" s="166"/>
      <c r="N510" s="167"/>
      <c r="O510" s="167"/>
      <c r="P510" s="168">
        <f>SUM(P511:P514)</f>
        <v>0</v>
      </c>
      <c r="Q510" s="167"/>
      <c r="R510" s="168">
        <f>SUM(R511:R514)</f>
        <v>4.8000000000000001E-4</v>
      </c>
      <c r="S510" s="167"/>
      <c r="T510" s="169">
        <f>SUM(T511:T514)</f>
        <v>0</v>
      </c>
      <c r="AR510" s="170" t="s">
        <v>77</v>
      </c>
      <c r="AT510" s="171" t="s">
        <v>69</v>
      </c>
      <c r="AU510" s="171" t="s">
        <v>75</v>
      </c>
      <c r="AY510" s="170" t="s">
        <v>126</v>
      </c>
      <c r="BK510" s="172">
        <f>SUM(BK511:BK514)</f>
        <v>0</v>
      </c>
    </row>
    <row r="511" spans="2:65" s="1" customFormat="1" ht="16.5" customHeight="1">
      <c r="B511" s="34"/>
      <c r="C511" s="175" t="s">
        <v>1135</v>
      </c>
      <c r="D511" s="175" t="s">
        <v>128</v>
      </c>
      <c r="E511" s="176" t="s">
        <v>1136</v>
      </c>
      <c r="F511" s="177" t="s">
        <v>1137</v>
      </c>
      <c r="G511" s="178" t="s">
        <v>185</v>
      </c>
      <c r="H511" s="179">
        <v>4.2</v>
      </c>
      <c r="I511" s="180"/>
      <c r="J511" s="181">
        <f>ROUND(I511*H511,2)</f>
        <v>0</v>
      </c>
      <c r="K511" s="177" t="s">
        <v>19</v>
      </c>
      <c r="L511" s="38"/>
      <c r="M511" s="182" t="s">
        <v>19</v>
      </c>
      <c r="N511" s="183" t="s">
        <v>41</v>
      </c>
      <c r="O511" s="63"/>
      <c r="P511" s="184">
        <f>O511*H511</f>
        <v>0</v>
      </c>
      <c r="Q511" s="184">
        <v>0</v>
      </c>
      <c r="R511" s="184">
        <f>Q511*H511</f>
        <v>0</v>
      </c>
      <c r="S511" s="184">
        <v>0</v>
      </c>
      <c r="T511" s="185">
        <f>S511*H511</f>
        <v>0</v>
      </c>
      <c r="AR511" s="186" t="s">
        <v>217</v>
      </c>
      <c r="AT511" s="186" t="s">
        <v>128</v>
      </c>
      <c r="AU511" s="186" t="s">
        <v>77</v>
      </c>
      <c r="AY511" s="17" t="s">
        <v>126</v>
      </c>
      <c r="BE511" s="187">
        <f>IF(N511="základní",J511,0)</f>
        <v>0</v>
      </c>
      <c r="BF511" s="187">
        <f>IF(N511="snížená",J511,0)</f>
        <v>0</v>
      </c>
      <c r="BG511" s="187">
        <f>IF(N511="zákl. přenesená",J511,0)</f>
        <v>0</v>
      </c>
      <c r="BH511" s="187">
        <f>IF(N511="sníž. přenesená",J511,0)</f>
        <v>0</v>
      </c>
      <c r="BI511" s="187">
        <f>IF(N511="nulová",J511,0)</f>
        <v>0</v>
      </c>
      <c r="BJ511" s="17" t="s">
        <v>75</v>
      </c>
      <c r="BK511" s="187">
        <f>ROUND(I511*H511,2)</f>
        <v>0</v>
      </c>
      <c r="BL511" s="17" t="s">
        <v>217</v>
      </c>
      <c r="BM511" s="186" t="s">
        <v>1138</v>
      </c>
    </row>
    <row r="512" spans="2:65" s="13" customFormat="1" ht="11.25">
      <c r="B512" s="199"/>
      <c r="C512" s="200"/>
      <c r="D512" s="190" t="s">
        <v>135</v>
      </c>
      <c r="E512" s="201" t="s">
        <v>19</v>
      </c>
      <c r="F512" s="202" t="s">
        <v>1139</v>
      </c>
      <c r="G512" s="200"/>
      <c r="H512" s="203">
        <v>4.2</v>
      </c>
      <c r="I512" s="204"/>
      <c r="J512" s="200"/>
      <c r="K512" s="200"/>
      <c r="L512" s="205"/>
      <c r="M512" s="206"/>
      <c r="N512" s="207"/>
      <c r="O512" s="207"/>
      <c r="P512" s="207"/>
      <c r="Q512" s="207"/>
      <c r="R512" s="207"/>
      <c r="S512" s="207"/>
      <c r="T512" s="208"/>
      <c r="AT512" s="209" t="s">
        <v>135</v>
      </c>
      <c r="AU512" s="209" t="s">
        <v>77</v>
      </c>
      <c r="AV512" s="13" t="s">
        <v>77</v>
      </c>
      <c r="AW512" s="13" t="s">
        <v>32</v>
      </c>
      <c r="AX512" s="13" t="s">
        <v>75</v>
      </c>
      <c r="AY512" s="209" t="s">
        <v>126</v>
      </c>
    </row>
    <row r="513" spans="2:65" s="1" customFormat="1" ht="24" customHeight="1">
      <c r="B513" s="34"/>
      <c r="C513" s="223" t="s">
        <v>1140</v>
      </c>
      <c r="D513" s="223" t="s">
        <v>228</v>
      </c>
      <c r="E513" s="224" t="s">
        <v>1141</v>
      </c>
      <c r="F513" s="225" t="s">
        <v>1142</v>
      </c>
      <c r="G513" s="226" t="s">
        <v>205</v>
      </c>
      <c r="H513" s="227">
        <v>1</v>
      </c>
      <c r="I513" s="228"/>
      <c r="J513" s="229">
        <f>ROUND(I513*H513,2)</f>
        <v>0</v>
      </c>
      <c r="K513" s="225" t="s">
        <v>19</v>
      </c>
      <c r="L513" s="230"/>
      <c r="M513" s="231" t="s">
        <v>19</v>
      </c>
      <c r="N513" s="232" t="s">
        <v>41</v>
      </c>
      <c r="O513" s="63"/>
      <c r="P513" s="184">
        <f>O513*H513</f>
        <v>0</v>
      </c>
      <c r="Q513" s="184">
        <v>4.8000000000000001E-4</v>
      </c>
      <c r="R513" s="184">
        <f>Q513*H513</f>
        <v>4.8000000000000001E-4</v>
      </c>
      <c r="S513" s="184">
        <v>0</v>
      </c>
      <c r="T513" s="185">
        <f>S513*H513</f>
        <v>0</v>
      </c>
      <c r="AR513" s="186" t="s">
        <v>300</v>
      </c>
      <c r="AT513" s="186" t="s">
        <v>228</v>
      </c>
      <c r="AU513" s="186" t="s">
        <v>77</v>
      </c>
      <c r="AY513" s="17" t="s">
        <v>126</v>
      </c>
      <c r="BE513" s="187">
        <f>IF(N513="základní",J513,0)</f>
        <v>0</v>
      </c>
      <c r="BF513" s="187">
        <f>IF(N513="snížená",J513,0)</f>
        <v>0</v>
      </c>
      <c r="BG513" s="187">
        <f>IF(N513="zákl. přenesená",J513,0)</f>
        <v>0</v>
      </c>
      <c r="BH513" s="187">
        <f>IF(N513="sníž. přenesená",J513,0)</f>
        <v>0</v>
      </c>
      <c r="BI513" s="187">
        <f>IF(N513="nulová",J513,0)</f>
        <v>0</v>
      </c>
      <c r="BJ513" s="17" t="s">
        <v>75</v>
      </c>
      <c r="BK513" s="187">
        <f>ROUND(I513*H513,2)</f>
        <v>0</v>
      </c>
      <c r="BL513" s="17" t="s">
        <v>217</v>
      </c>
      <c r="BM513" s="186" t="s">
        <v>1143</v>
      </c>
    </row>
    <row r="514" spans="2:65" s="1" customFormat="1" ht="36" customHeight="1">
      <c r="B514" s="34"/>
      <c r="C514" s="175" t="s">
        <v>1144</v>
      </c>
      <c r="D514" s="175" t="s">
        <v>128</v>
      </c>
      <c r="E514" s="176" t="s">
        <v>1145</v>
      </c>
      <c r="F514" s="177" t="s">
        <v>1146</v>
      </c>
      <c r="G514" s="178" t="s">
        <v>1147</v>
      </c>
      <c r="H514" s="233"/>
      <c r="I514" s="180"/>
      <c r="J514" s="181">
        <f>ROUND(I514*H514,2)</f>
        <v>0</v>
      </c>
      <c r="K514" s="177" t="s">
        <v>132</v>
      </c>
      <c r="L514" s="38"/>
      <c r="M514" s="182" t="s">
        <v>19</v>
      </c>
      <c r="N514" s="183" t="s">
        <v>41</v>
      </c>
      <c r="O514" s="63"/>
      <c r="P514" s="184">
        <f>O514*H514</f>
        <v>0</v>
      </c>
      <c r="Q514" s="184">
        <v>0</v>
      </c>
      <c r="R514" s="184">
        <f>Q514*H514</f>
        <v>0</v>
      </c>
      <c r="S514" s="184">
        <v>0</v>
      </c>
      <c r="T514" s="185">
        <f>S514*H514</f>
        <v>0</v>
      </c>
      <c r="AR514" s="186" t="s">
        <v>217</v>
      </c>
      <c r="AT514" s="186" t="s">
        <v>128</v>
      </c>
      <c r="AU514" s="186" t="s">
        <v>77</v>
      </c>
      <c r="AY514" s="17" t="s">
        <v>126</v>
      </c>
      <c r="BE514" s="187">
        <f>IF(N514="základní",J514,0)</f>
        <v>0</v>
      </c>
      <c r="BF514" s="187">
        <f>IF(N514="snížená",J514,0)</f>
        <v>0</v>
      </c>
      <c r="BG514" s="187">
        <f>IF(N514="zákl. přenesená",J514,0)</f>
        <v>0</v>
      </c>
      <c r="BH514" s="187">
        <f>IF(N514="sníž. přenesená",J514,0)</f>
        <v>0</v>
      </c>
      <c r="BI514" s="187">
        <f>IF(N514="nulová",J514,0)</f>
        <v>0</v>
      </c>
      <c r="BJ514" s="17" t="s">
        <v>75</v>
      </c>
      <c r="BK514" s="187">
        <f>ROUND(I514*H514,2)</f>
        <v>0</v>
      </c>
      <c r="BL514" s="17" t="s">
        <v>217</v>
      </c>
      <c r="BM514" s="186" t="s">
        <v>1148</v>
      </c>
    </row>
    <row r="515" spans="2:65" s="11" customFormat="1" ht="25.9" customHeight="1">
      <c r="B515" s="159"/>
      <c r="C515" s="160"/>
      <c r="D515" s="161" t="s">
        <v>69</v>
      </c>
      <c r="E515" s="162" t="s">
        <v>1149</v>
      </c>
      <c r="F515" s="162" t="s">
        <v>1150</v>
      </c>
      <c r="G515" s="160"/>
      <c r="H515" s="160"/>
      <c r="I515" s="163"/>
      <c r="J515" s="164">
        <f>BK515</f>
        <v>0</v>
      </c>
      <c r="K515" s="160"/>
      <c r="L515" s="165"/>
      <c r="M515" s="166"/>
      <c r="N515" s="167"/>
      <c r="O515" s="167"/>
      <c r="P515" s="168">
        <f>SUM(P516:P517)</f>
        <v>0</v>
      </c>
      <c r="Q515" s="167"/>
      <c r="R515" s="168">
        <f>SUM(R516:R517)</f>
        <v>0.03</v>
      </c>
      <c r="S515" s="167"/>
      <c r="T515" s="169">
        <f>SUM(T516:T517)</f>
        <v>0</v>
      </c>
      <c r="AR515" s="170" t="s">
        <v>133</v>
      </c>
      <c r="AT515" s="171" t="s">
        <v>69</v>
      </c>
      <c r="AU515" s="171" t="s">
        <v>70</v>
      </c>
      <c r="AY515" s="170" t="s">
        <v>126</v>
      </c>
      <c r="BK515" s="172">
        <f>SUM(BK516:BK517)</f>
        <v>0</v>
      </c>
    </row>
    <row r="516" spans="2:65" s="1" customFormat="1" ht="24" customHeight="1">
      <c r="B516" s="34"/>
      <c r="C516" s="175" t="s">
        <v>1151</v>
      </c>
      <c r="D516" s="175" t="s">
        <v>128</v>
      </c>
      <c r="E516" s="176" t="s">
        <v>1152</v>
      </c>
      <c r="F516" s="177" t="s">
        <v>1153</v>
      </c>
      <c r="G516" s="178" t="s">
        <v>205</v>
      </c>
      <c r="H516" s="179">
        <v>3</v>
      </c>
      <c r="I516" s="180"/>
      <c r="J516" s="181">
        <f>ROUND(I516*H516,2)</f>
        <v>0</v>
      </c>
      <c r="K516" s="177" t="s">
        <v>19</v>
      </c>
      <c r="L516" s="38"/>
      <c r="M516" s="182" t="s">
        <v>19</v>
      </c>
      <c r="N516" s="183" t="s">
        <v>41</v>
      </c>
      <c r="O516" s="63"/>
      <c r="P516" s="184">
        <f>O516*H516</f>
        <v>0</v>
      </c>
      <c r="Q516" s="184">
        <v>0</v>
      </c>
      <c r="R516" s="184">
        <f>Q516*H516</f>
        <v>0</v>
      </c>
      <c r="S516" s="184">
        <v>0</v>
      </c>
      <c r="T516" s="185">
        <f>S516*H516</f>
        <v>0</v>
      </c>
      <c r="AR516" s="186" t="s">
        <v>1154</v>
      </c>
      <c r="AT516" s="186" t="s">
        <v>128</v>
      </c>
      <c r="AU516" s="186" t="s">
        <v>75</v>
      </c>
      <c r="AY516" s="17" t="s">
        <v>126</v>
      </c>
      <c r="BE516" s="187">
        <f>IF(N516="základní",J516,0)</f>
        <v>0</v>
      </c>
      <c r="BF516" s="187">
        <f>IF(N516="snížená",J516,0)</f>
        <v>0</v>
      </c>
      <c r="BG516" s="187">
        <f>IF(N516="zákl. přenesená",J516,0)</f>
        <v>0</v>
      </c>
      <c r="BH516" s="187">
        <f>IF(N516="sníž. přenesená",J516,0)</f>
        <v>0</v>
      </c>
      <c r="BI516" s="187">
        <f>IF(N516="nulová",J516,0)</f>
        <v>0</v>
      </c>
      <c r="BJ516" s="17" t="s">
        <v>75</v>
      </c>
      <c r="BK516" s="187">
        <f>ROUND(I516*H516,2)</f>
        <v>0</v>
      </c>
      <c r="BL516" s="17" t="s">
        <v>1154</v>
      </c>
      <c r="BM516" s="186" t="s">
        <v>1155</v>
      </c>
    </row>
    <row r="517" spans="2:65" s="1" customFormat="1" ht="16.5" customHeight="1">
      <c r="B517" s="34"/>
      <c r="C517" s="223" t="s">
        <v>1156</v>
      </c>
      <c r="D517" s="223" t="s">
        <v>228</v>
      </c>
      <c r="E517" s="224" t="s">
        <v>1157</v>
      </c>
      <c r="F517" s="225" t="s">
        <v>1158</v>
      </c>
      <c r="G517" s="226" t="s">
        <v>205</v>
      </c>
      <c r="H517" s="227">
        <v>3</v>
      </c>
      <c r="I517" s="228"/>
      <c r="J517" s="229">
        <f>ROUND(I517*H517,2)</f>
        <v>0</v>
      </c>
      <c r="K517" s="225" t="s">
        <v>19</v>
      </c>
      <c r="L517" s="230"/>
      <c r="M517" s="231" t="s">
        <v>19</v>
      </c>
      <c r="N517" s="232" t="s">
        <v>41</v>
      </c>
      <c r="O517" s="63"/>
      <c r="P517" s="184">
        <f>O517*H517</f>
        <v>0</v>
      </c>
      <c r="Q517" s="184">
        <v>0.01</v>
      </c>
      <c r="R517" s="184">
        <f>Q517*H517</f>
        <v>0.03</v>
      </c>
      <c r="S517" s="184">
        <v>0</v>
      </c>
      <c r="T517" s="185">
        <f>S517*H517</f>
        <v>0</v>
      </c>
      <c r="AR517" s="186" t="s">
        <v>1154</v>
      </c>
      <c r="AT517" s="186" t="s">
        <v>228</v>
      </c>
      <c r="AU517" s="186" t="s">
        <v>75</v>
      </c>
      <c r="AY517" s="17" t="s">
        <v>126</v>
      </c>
      <c r="BE517" s="187">
        <f>IF(N517="základní",J517,0)</f>
        <v>0</v>
      </c>
      <c r="BF517" s="187">
        <f>IF(N517="snížená",J517,0)</f>
        <v>0</v>
      </c>
      <c r="BG517" s="187">
        <f>IF(N517="zákl. přenesená",J517,0)</f>
        <v>0</v>
      </c>
      <c r="BH517" s="187">
        <f>IF(N517="sníž. přenesená",J517,0)</f>
        <v>0</v>
      </c>
      <c r="BI517" s="187">
        <f>IF(N517="nulová",J517,0)</f>
        <v>0</v>
      </c>
      <c r="BJ517" s="17" t="s">
        <v>75</v>
      </c>
      <c r="BK517" s="187">
        <f>ROUND(I517*H517,2)</f>
        <v>0</v>
      </c>
      <c r="BL517" s="17" t="s">
        <v>1154</v>
      </c>
      <c r="BM517" s="186" t="s">
        <v>1159</v>
      </c>
    </row>
    <row r="518" spans="2:65" s="11" customFormat="1" ht="25.9" customHeight="1">
      <c r="B518" s="159"/>
      <c r="C518" s="160"/>
      <c r="D518" s="161" t="s">
        <v>69</v>
      </c>
      <c r="E518" s="162" t="s">
        <v>1160</v>
      </c>
      <c r="F518" s="162" t="s">
        <v>1161</v>
      </c>
      <c r="G518" s="160"/>
      <c r="H518" s="160"/>
      <c r="I518" s="163"/>
      <c r="J518" s="164">
        <f>BK518</f>
        <v>0</v>
      </c>
      <c r="K518" s="160"/>
      <c r="L518" s="165"/>
      <c r="M518" s="166"/>
      <c r="N518" s="167"/>
      <c r="O518" s="167"/>
      <c r="P518" s="168">
        <f>P519</f>
        <v>0</v>
      </c>
      <c r="Q518" s="167"/>
      <c r="R518" s="168">
        <f>R519</f>
        <v>0</v>
      </c>
      <c r="S518" s="167"/>
      <c r="T518" s="169">
        <f>T519</f>
        <v>0</v>
      </c>
      <c r="AR518" s="170" t="s">
        <v>151</v>
      </c>
      <c r="AT518" s="171" t="s">
        <v>69</v>
      </c>
      <c r="AU518" s="171" t="s">
        <v>70</v>
      </c>
      <c r="AY518" s="170" t="s">
        <v>126</v>
      </c>
      <c r="BK518" s="172">
        <f>BK519</f>
        <v>0</v>
      </c>
    </row>
    <row r="519" spans="2:65" s="11" customFormat="1" ht="22.9" customHeight="1">
      <c r="B519" s="159"/>
      <c r="C519" s="160"/>
      <c r="D519" s="161" t="s">
        <v>69</v>
      </c>
      <c r="E519" s="173" t="s">
        <v>1162</v>
      </c>
      <c r="F519" s="173" t="s">
        <v>1163</v>
      </c>
      <c r="G519" s="160"/>
      <c r="H519" s="160"/>
      <c r="I519" s="163"/>
      <c r="J519" s="174">
        <f>BK519</f>
        <v>0</v>
      </c>
      <c r="K519" s="160"/>
      <c r="L519" s="165"/>
      <c r="M519" s="166"/>
      <c r="N519" s="167"/>
      <c r="O519" s="167"/>
      <c r="P519" s="168">
        <f>SUM(P520:P524)</f>
        <v>0</v>
      </c>
      <c r="Q519" s="167"/>
      <c r="R519" s="168">
        <f>SUM(R520:R524)</f>
        <v>0</v>
      </c>
      <c r="S519" s="167"/>
      <c r="T519" s="169">
        <f>SUM(T520:T524)</f>
        <v>0</v>
      </c>
      <c r="AR519" s="170" t="s">
        <v>151</v>
      </c>
      <c r="AT519" s="171" t="s">
        <v>69</v>
      </c>
      <c r="AU519" s="171" t="s">
        <v>75</v>
      </c>
      <c r="AY519" s="170" t="s">
        <v>126</v>
      </c>
      <c r="BK519" s="172">
        <f>SUM(BK520:BK524)</f>
        <v>0</v>
      </c>
    </row>
    <row r="520" spans="2:65" s="1" customFormat="1" ht="16.5" customHeight="1">
      <c r="B520" s="34"/>
      <c r="C520" s="175" t="s">
        <v>1164</v>
      </c>
      <c r="D520" s="175" t="s">
        <v>128</v>
      </c>
      <c r="E520" s="176" t="s">
        <v>1165</v>
      </c>
      <c r="F520" s="177" t="s">
        <v>1166</v>
      </c>
      <c r="G520" s="178" t="s">
        <v>1167</v>
      </c>
      <c r="H520" s="179">
        <v>1</v>
      </c>
      <c r="I520" s="180"/>
      <c r="J520" s="181">
        <f>ROUND(I520*H520,2)</f>
        <v>0</v>
      </c>
      <c r="K520" s="177" t="s">
        <v>1168</v>
      </c>
      <c r="L520" s="38"/>
      <c r="M520" s="182" t="s">
        <v>19</v>
      </c>
      <c r="N520" s="183" t="s">
        <v>41</v>
      </c>
      <c r="O520" s="63"/>
      <c r="P520" s="184">
        <f>O520*H520</f>
        <v>0</v>
      </c>
      <c r="Q520" s="184">
        <v>0</v>
      </c>
      <c r="R520" s="184">
        <f>Q520*H520</f>
        <v>0</v>
      </c>
      <c r="S520" s="184">
        <v>0</v>
      </c>
      <c r="T520" s="185">
        <f>S520*H520</f>
        <v>0</v>
      </c>
      <c r="AR520" s="186" t="s">
        <v>1169</v>
      </c>
      <c r="AT520" s="186" t="s">
        <v>128</v>
      </c>
      <c r="AU520" s="186" t="s">
        <v>77</v>
      </c>
      <c r="AY520" s="17" t="s">
        <v>126</v>
      </c>
      <c r="BE520" s="187">
        <f>IF(N520="základní",J520,0)</f>
        <v>0</v>
      </c>
      <c r="BF520" s="187">
        <f>IF(N520="snížená",J520,0)</f>
        <v>0</v>
      </c>
      <c r="BG520" s="187">
        <f>IF(N520="zákl. přenesená",J520,0)</f>
        <v>0</v>
      </c>
      <c r="BH520" s="187">
        <f>IF(N520="sníž. přenesená",J520,0)</f>
        <v>0</v>
      </c>
      <c r="BI520" s="187">
        <f>IF(N520="nulová",J520,0)</f>
        <v>0</v>
      </c>
      <c r="BJ520" s="17" t="s">
        <v>75</v>
      </c>
      <c r="BK520" s="187">
        <f>ROUND(I520*H520,2)</f>
        <v>0</v>
      </c>
      <c r="BL520" s="17" t="s">
        <v>1169</v>
      </c>
      <c r="BM520" s="186" t="s">
        <v>1170</v>
      </c>
    </row>
    <row r="521" spans="2:65" s="1" customFormat="1" ht="24" customHeight="1">
      <c r="B521" s="34"/>
      <c r="C521" s="175" t="s">
        <v>1171</v>
      </c>
      <c r="D521" s="175" t="s">
        <v>128</v>
      </c>
      <c r="E521" s="176" t="s">
        <v>1172</v>
      </c>
      <c r="F521" s="177" t="s">
        <v>1173</v>
      </c>
      <c r="G521" s="178" t="s">
        <v>1167</v>
      </c>
      <c r="H521" s="179">
        <v>1</v>
      </c>
      <c r="I521" s="180"/>
      <c r="J521" s="181">
        <f>ROUND(I521*H521,2)</f>
        <v>0</v>
      </c>
      <c r="K521" s="177" t="s">
        <v>1168</v>
      </c>
      <c r="L521" s="38"/>
      <c r="M521" s="182" t="s">
        <v>19</v>
      </c>
      <c r="N521" s="183" t="s">
        <v>41</v>
      </c>
      <c r="O521" s="63"/>
      <c r="P521" s="184">
        <f>O521*H521</f>
        <v>0</v>
      </c>
      <c r="Q521" s="184">
        <v>0</v>
      </c>
      <c r="R521" s="184">
        <f>Q521*H521</f>
        <v>0</v>
      </c>
      <c r="S521" s="184">
        <v>0</v>
      </c>
      <c r="T521" s="185">
        <f>S521*H521</f>
        <v>0</v>
      </c>
      <c r="AR521" s="186" t="s">
        <v>1169</v>
      </c>
      <c r="AT521" s="186" t="s">
        <v>128</v>
      </c>
      <c r="AU521" s="186" t="s">
        <v>77</v>
      </c>
      <c r="AY521" s="17" t="s">
        <v>126</v>
      </c>
      <c r="BE521" s="187">
        <f>IF(N521="základní",J521,0)</f>
        <v>0</v>
      </c>
      <c r="BF521" s="187">
        <f>IF(N521="snížená",J521,0)</f>
        <v>0</v>
      </c>
      <c r="BG521" s="187">
        <f>IF(N521="zákl. přenesená",J521,0)</f>
        <v>0</v>
      </c>
      <c r="BH521" s="187">
        <f>IF(N521="sníž. přenesená",J521,0)</f>
        <v>0</v>
      </c>
      <c r="BI521" s="187">
        <f>IF(N521="nulová",J521,0)</f>
        <v>0</v>
      </c>
      <c r="BJ521" s="17" t="s">
        <v>75</v>
      </c>
      <c r="BK521" s="187">
        <f>ROUND(I521*H521,2)</f>
        <v>0</v>
      </c>
      <c r="BL521" s="17" t="s">
        <v>1169</v>
      </c>
      <c r="BM521" s="186" t="s">
        <v>1174</v>
      </c>
    </row>
    <row r="522" spans="2:65" s="1" customFormat="1" ht="16.5" customHeight="1">
      <c r="B522" s="34"/>
      <c r="C522" s="175" t="s">
        <v>1175</v>
      </c>
      <c r="D522" s="175" t="s">
        <v>128</v>
      </c>
      <c r="E522" s="176" t="s">
        <v>1176</v>
      </c>
      <c r="F522" s="177" t="s">
        <v>1177</v>
      </c>
      <c r="G522" s="178" t="s">
        <v>1167</v>
      </c>
      <c r="H522" s="179">
        <v>1</v>
      </c>
      <c r="I522" s="180"/>
      <c r="J522" s="181">
        <f>ROUND(I522*H522,2)</f>
        <v>0</v>
      </c>
      <c r="K522" s="177" t="s">
        <v>132</v>
      </c>
      <c r="L522" s="38"/>
      <c r="M522" s="182" t="s">
        <v>19</v>
      </c>
      <c r="N522" s="183" t="s">
        <v>41</v>
      </c>
      <c r="O522" s="63"/>
      <c r="P522" s="184">
        <f>O522*H522</f>
        <v>0</v>
      </c>
      <c r="Q522" s="184">
        <v>0</v>
      </c>
      <c r="R522" s="184">
        <f>Q522*H522</f>
        <v>0</v>
      </c>
      <c r="S522" s="184">
        <v>0</v>
      </c>
      <c r="T522" s="185">
        <f>S522*H522</f>
        <v>0</v>
      </c>
      <c r="AR522" s="186" t="s">
        <v>1169</v>
      </c>
      <c r="AT522" s="186" t="s">
        <v>128</v>
      </c>
      <c r="AU522" s="186" t="s">
        <v>77</v>
      </c>
      <c r="AY522" s="17" t="s">
        <v>126</v>
      </c>
      <c r="BE522" s="187">
        <f>IF(N522="základní",J522,0)</f>
        <v>0</v>
      </c>
      <c r="BF522" s="187">
        <f>IF(N522="snížená",J522,0)</f>
        <v>0</v>
      </c>
      <c r="BG522" s="187">
        <f>IF(N522="zákl. přenesená",J522,0)</f>
        <v>0</v>
      </c>
      <c r="BH522" s="187">
        <f>IF(N522="sníž. přenesená",J522,0)</f>
        <v>0</v>
      </c>
      <c r="BI522" s="187">
        <f>IF(N522="nulová",J522,0)</f>
        <v>0</v>
      </c>
      <c r="BJ522" s="17" t="s">
        <v>75</v>
      </c>
      <c r="BK522" s="187">
        <f>ROUND(I522*H522,2)</f>
        <v>0</v>
      </c>
      <c r="BL522" s="17" t="s">
        <v>1169</v>
      </c>
      <c r="BM522" s="186" t="s">
        <v>1178</v>
      </c>
    </row>
    <row r="523" spans="2:65" s="1" customFormat="1" ht="24" customHeight="1">
      <c r="B523" s="34"/>
      <c r="C523" s="175" t="s">
        <v>1179</v>
      </c>
      <c r="D523" s="175" t="s">
        <v>128</v>
      </c>
      <c r="E523" s="176" t="s">
        <v>1180</v>
      </c>
      <c r="F523" s="177" t="s">
        <v>1181</v>
      </c>
      <c r="G523" s="178" t="s">
        <v>1167</v>
      </c>
      <c r="H523" s="179">
        <v>1</v>
      </c>
      <c r="I523" s="180"/>
      <c r="J523" s="181">
        <f>ROUND(I523*H523,2)</f>
        <v>0</v>
      </c>
      <c r="K523" s="177" t="s">
        <v>1168</v>
      </c>
      <c r="L523" s="38"/>
      <c r="M523" s="182" t="s">
        <v>19</v>
      </c>
      <c r="N523" s="183" t="s">
        <v>41</v>
      </c>
      <c r="O523" s="63"/>
      <c r="P523" s="184">
        <f>O523*H523</f>
        <v>0</v>
      </c>
      <c r="Q523" s="184">
        <v>0</v>
      </c>
      <c r="R523" s="184">
        <f>Q523*H523</f>
        <v>0</v>
      </c>
      <c r="S523" s="184">
        <v>0</v>
      </c>
      <c r="T523" s="185">
        <f>S523*H523</f>
        <v>0</v>
      </c>
      <c r="AR523" s="186" t="s">
        <v>1169</v>
      </c>
      <c r="AT523" s="186" t="s">
        <v>128</v>
      </c>
      <c r="AU523" s="186" t="s">
        <v>77</v>
      </c>
      <c r="AY523" s="17" t="s">
        <v>126</v>
      </c>
      <c r="BE523" s="187">
        <f>IF(N523="základní",J523,0)</f>
        <v>0</v>
      </c>
      <c r="BF523" s="187">
        <f>IF(N523="snížená",J523,0)</f>
        <v>0</v>
      </c>
      <c r="BG523" s="187">
        <f>IF(N523="zákl. přenesená",J523,0)</f>
        <v>0</v>
      </c>
      <c r="BH523" s="187">
        <f>IF(N523="sníž. přenesená",J523,0)</f>
        <v>0</v>
      </c>
      <c r="BI523" s="187">
        <f>IF(N523="nulová",J523,0)</f>
        <v>0</v>
      </c>
      <c r="BJ523" s="17" t="s">
        <v>75</v>
      </c>
      <c r="BK523" s="187">
        <f>ROUND(I523*H523,2)</f>
        <v>0</v>
      </c>
      <c r="BL523" s="17" t="s">
        <v>1169</v>
      </c>
      <c r="BM523" s="186" t="s">
        <v>1182</v>
      </c>
    </row>
    <row r="524" spans="2:65" s="1" customFormat="1" ht="24" customHeight="1">
      <c r="B524" s="34"/>
      <c r="C524" s="175" t="s">
        <v>1183</v>
      </c>
      <c r="D524" s="175" t="s">
        <v>128</v>
      </c>
      <c r="E524" s="176" t="s">
        <v>1184</v>
      </c>
      <c r="F524" s="177" t="s">
        <v>1185</v>
      </c>
      <c r="G524" s="178" t="s">
        <v>1167</v>
      </c>
      <c r="H524" s="179">
        <v>1</v>
      </c>
      <c r="I524" s="180"/>
      <c r="J524" s="181">
        <f>ROUND(I524*H524,2)</f>
        <v>0</v>
      </c>
      <c r="K524" s="177" t="s">
        <v>1168</v>
      </c>
      <c r="L524" s="38"/>
      <c r="M524" s="234" t="s">
        <v>19</v>
      </c>
      <c r="N524" s="235" t="s">
        <v>41</v>
      </c>
      <c r="O524" s="236"/>
      <c r="P524" s="237">
        <f>O524*H524</f>
        <v>0</v>
      </c>
      <c r="Q524" s="237">
        <v>0</v>
      </c>
      <c r="R524" s="237">
        <f>Q524*H524</f>
        <v>0</v>
      </c>
      <c r="S524" s="237">
        <v>0</v>
      </c>
      <c r="T524" s="238">
        <f>S524*H524</f>
        <v>0</v>
      </c>
      <c r="AR524" s="186" t="s">
        <v>1169</v>
      </c>
      <c r="AT524" s="186" t="s">
        <v>128</v>
      </c>
      <c r="AU524" s="186" t="s">
        <v>77</v>
      </c>
      <c r="AY524" s="17" t="s">
        <v>126</v>
      </c>
      <c r="BE524" s="187">
        <f>IF(N524="základní",J524,0)</f>
        <v>0</v>
      </c>
      <c r="BF524" s="187">
        <f>IF(N524="snížená",J524,0)</f>
        <v>0</v>
      </c>
      <c r="BG524" s="187">
        <f>IF(N524="zákl. přenesená",J524,0)</f>
        <v>0</v>
      </c>
      <c r="BH524" s="187">
        <f>IF(N524="sníž. přenesená",J524,0)</f>
        <v>0</v>
      </c>
      <c r="BI524" s="187">
        <f>IF(N524="nulová",J524,0)</f>
        <v>0</v>
      </c>
      <c r="BJ524" s="17" t="s">
        <v>75</v>
      </c>
      <c r="BK524" s="187">
        <f>ROUND(I524*H524,2)</f>
        <v>0</v>
      </c>
      <c r="BL524" s="17" t="s">
        <v>1169</v>
      </c>
      <c r="BM524" s="186" t="s">
        <v>1186</v>
      </c>
    </row>
    <row r="525" spans="2:65" s="1" customFormat="1" ht="6.95" customHeight="1">
      <c r="B525" s="46"/>
      <c r="C525" s="47"/>
      <c r="D525" s="47"/>
      <c r="E525" s="47"/>
      <c r="F525" s="47"/>
      <c r="G525" s="47"/>
      <c r="H525" s="47"/>
      <c r="I525" s="126"/>
      <c r="J525" s="47"/>
      <c r="K525" s="47"/>
      <c r="L525" s="38"/>
    </row>
  </sheetData>
  <sheetProtection algorithmName="SHA-512" hashValue="XtDertCrE5UY7vJwjYLfr7G5JpuvZdBCoWA+sC+7okxaxrgi9e0HCz7h/SqbzLUrfLwRz4zezIegIBTZ9mTj8w==" saltValue="ucWpXqaQDJ1MyQo5lO96T+DUAlcJctfh2E0LZeaPKw59jJoh2xvm8oaOppYMTxqRGFRNWBvFdFTE10Da/3GTqQ==" spinCount="100000" sheet="1" objects="1" scenarios="1" formatColumns="0" formatRows="0" autoFilter="0"/>
  <autoFilter ref="C100:K524"/>
  <mergeCells count="6">
    <mergeCell ref="L2:V2"/>
    <mergeCell ref="E7:H7"/>
    <mergeCell ref="E16:H16"/>
    <mergeCell ref="E25:H25"/>
    <mergeCell ref="E46:H46"/>
    <mergeCell ref="E93:H9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39" customWidth="1"/>
    <col min="2" max="2" width="1.6640625" style="239" customWidth="1"/>
    <col min="3" max="4" width="5" style="239" customWidth="1"/>
    <col min="5" max="5" width="11.6640625" style="239" customWidth="1"/>
    <col min="6" max="6" width="9.1640625" style="239" customWidth="1"/>
    <col min="7" max="7" width="5" style="239" customWidth="1"/>
    <col min="8" max="8" width="77.83203125" style="239" customWidth="1"/>
    <col min="9" max="10" width="20" style="239" customWidth="1"/>
    <col min="11" max="11" width="1.6640625" style="239" customWidth="1"/>
  </cols>
  <sheetData>
    <row r="1" spans="2:11" ht="37.5" customHeight="1"/>
    <row r="2" spans="2:1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pans="2:11" s="15" customFormat="1" ht="45" customHeight="1">
      <c r="B3" s="243"/>
      <c r="C3" s="366" t="s">
        <v>1187</v>
      </c>
      <c r="D3" s="366"/>
      <c r="E3" s="366"/>
      <c r="F3" s="366"/>
      <c r="G3" s="366"/>
      <c r="H3" s="366"/>
      <c r="I3" s="366"/>
      <c r="J3" s="366"/>
      <c r="K3" s="244"/>
    </row>
    <row r="4" spans="2:11" ht="25.5" customHeight="1">
      <c r="B4" s="245"/>
      <c r="C4" s="370" t="s">
        <v>1188</v>
      </c>
      <c r="D4" s="370"/>
      <c r="E4" s="370"/>
      <c r="F4" s="370"/>
      <c r="G4" s="370"/>
      <c r="H4" s="370"/>
      <c r="I4" s="370"/>
      <c r="J4" s="370"/>
      <c r="K4" s="246"/>
    </row>
    <row r="5" spans="2:11" ht="5.25" customHeight="1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ht="15" customHeight="1">
      <c r="B6" s="245"/>
      <c r="C6" s="368" t="s">
        <v>1189</v>
      </c>
      <c r="D6" s="368"/>
      <c r="E6" s="368"/>
      <c r="F6" s="368"/>
      <c r="G6" s="368"/>
      <c r="H6" s="368"/>
      <c r="I6" s="368"/>
      <c r="J6" s="368"/>
      <c r="K6" s="246"/>
    </row>
    <row r="7" spans="2:11" ht="15" customHeight="1">
      <c r="B7" s="249"/>
      <c r="C7" s="368" t="s">
        <v>1190</v>
      </c>
      <c r="D7" s="368"/>
      <c r="E7" s="368"/>
      <c r="F7" s="368"/>
      <c r="G7" s="368"/>
      <c r="H7" s="368"/>
      <c r="I7" s="368"/>
      <c r="J7" s="368"/>
      <c r="K7" s="246"/>
    </row>
    <row r="8" spans="2:1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pans="2:11" ht="15" customHeight="1">
      <c r="B9" s="249"/>
      <c r="C9" s="368" t="s">
        <v>1191</v>
      </c>
      <c r="D9" s="368"/>
      <c r="E9" s="368"/>
      <c r="F9" s="368"/>
      <c r="G9" s="368"/>
      <c r="H9" s="368"/>
      <c r="I9" s="368"/>
      <c r="J9" s="368"/>
      <c r="K9" s="246"/>
    </row>
    <row r="10" spans="2:11" ht="15" customHeight="1">
      <c r="B10" s="249"/>
      <c r="C10" s="248"/>
      <c r="D10" s="368" t="s">
        <v>1192</v>
      </c>
      <c r="E10" s="368"/>
      <c r="F10" s="368"/>
      <c r="G10" s="368"/>
      <c r="H10" s="368"/>
      <c r="I10" s="368"/>
      <c r="J10" s="368"/>
      <c r="K10" s="246"/>
    </row>
    <row r="11" spans="2:11" ht="15" customHeight="1">
      <c r="B11" s="249"/>
      <c r="C11" s="250"/>
      <c r="D11" s="368" t="s">
        <v>1193</v>
      </c>
      <c r="E11" s="368"/>
      <c r="F11" s="368"/>
      <c r="G11" s="368"/>
      <c r="H11" s="368"/>
      <c r="I11" s="368"/>
      <c r="J11" s="368"/>
      <c r="K11" s="246"/>
    </row>
    <row r="12" spans="2:1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pans="2:11" ht="15" customHeight="1">
      <c r="B13" s="249"/>
      <c r="C13" s="250"/>
      <c r="D13" s="251" t="s">
        <v>1194</v>
      </c>
      <c r="E13" s="248"/>
      <c r="F13" s="248"/>
      <c r="G13" s="248"/>
      <c r="H13" s="248"/>
      <c r="I13" s="248"/>
      <c r="J13" s="248"/>
      <c r="K13" s="246"/>
    </row>
    <row r="14" spans="2:1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pans="2:11" ht="15" customHeight="1">
      <c r="B15" s="249"/>
      <c r="C15" s="250"/>
      <c r="D15" s="368" t="s">
        <v>1195</v>
      </c>
      <c r="E15" s="368"/>
      <c r="F15" s="368"/>
      <c r="G15" s="368"/>
      <c r="H15" s="368"/>
      <c r="I15" s="368"/>
      <c r="J15" s="368"/>
      <c r="K15" s="246"/>
    </row>
    <row r="16" spans="2:11" ht="15" customHeight="1">
      <c r="B16" s="249"/>
      <c r="C16" s="250"/>
      <c r="D16" s="368" t="s">
        <v>1196</v>
      </c>
      <c r="E16" s="368"/>
      <c r="F16" s="368"/>
      <c r="G16" s="368"/>
      <c r="H16" s="368"/>
      <c r="I16" s="368"/>
      <c r="J16" s="368"/>
      <c r="K16" s="246"/>
    </row>
    <row r="17" spans="2:11" ht="15" customHeight="1">
      <c r="B17" s="249"/>
      <c r="C17" s="250"/>
      <c r="D17" s="368" t="s">
        <v>1197</v>
      </c>
      <c r="E17" s="368"/>
      <c r="F17" s="368"/>
      <c r="G17" s="368"/>
      <c r="H17" s="368"/>
      <c r="I17" s="368"/>
      <c r="J17" s="368"/>
      <c r="K17" s="246"/>
    </row>
    <row r="18" spans="2:11" ht="15" customHeight="1">
      <c r="B18" s="249"/>
      <c r="C18" s="250"/>
      <c r="D18" s="250"/>
      <c r="E18" s="252" t="s">
        <v>74</v>
      </c>
      <c r="F18" s="368" t="s">
        <v>1198</v>
      </c>
      <c r="G18" s="368"/>
      <c r="H18" s="368"/>
      <c r="I18" s="368"/>
      <c r="J18" s="368"/>
      <c r="K18" s="246"/>
    </row>
    <row r="19" spans="2:11" ht="15" customHeight="1">
      <c r="B19" s="249"/>
      <c r="C19" s="250"/>
      <c r="D19" s="250"/>
      <c r="E19" s="252" t="s">
        <v>1199</v>
      </c>
      <c r="F19" s="368" t="s">
        <v>1200</v>
      </c>
      <c r="G19" s="368"/>
      <c r="H19" s="368"/>
      <c r="I19" s="368"/>
      <c r="J19" s="368"/>
      <c r="K19" s="246"/>
    </row>
    <row r="20" spans="2:11" ht="15" customHeight="1">
      <c r="B20" s="249"/>
      <c r="C20" s="250"/>
      <c r="D20" s="250"/>
      <c r="E20" s="252" t="s">
        <v>1201</v>
      </c>
      <c r="F20" s="368" t="s">
        <v>1202</v>
      </c>
      <c r="G20" s="368"/>
      <c r="H20" s="368"/>
      <c r="I20" s="368"/>
      <c r="J20" s="368"/>
      <c r="K20" s="246"/>
    </row>
    <row r="21" spans="2:11" ht="15" customHeight="1">
      <c r="B21" s="249"/>
      <c r="C21" s="250"/>
      <c r="D21" s="250"/>
      <c r="E21" s="252" t="s">
        <v>1203</v>
      </c>
      <c r="F21" s="368" t="s">
        <v>1204</v>
      </c>
      <c r="G21" s="368"/>
      <c r="H21" s="368"/>
      <c r="I21" s="368"/>
      <c r="J21" s="368"/>
      <c r="K21" s="246"/>
    </row>
    <row r="22" spans="2:11" ht="15" customHeight="1">
      <c r="B22" s="249"/>
      <c r="C22" s="250"/>
      <c r="D22" s="250"/>
      <c r="E22" s="252" t="s">
        <v>1149</v>
      </c>
      <c r="F22" s="368" t="s">
        <v>1150</v>
      </c>
      <c r="G22" s="368"/>
      <c r="H22" s="368"/>
      <c r="I22" s="368"/>
      <c r="J22" s="368"/>
      <c r="K22" s="246"/>
    </row>
    <row r="23" spans="2:11" ht="15" customHeight="1">
      <c r="B23" s="249"/>
      <c r="C23" s="250"/>
      <c r="D23" s="250"/>
      <c r="E23" s="252" t="s">
        <v>1205</v>
      </c>
      <c r="F23" s="368" t="s">
        <v>1206</v>
      </c>
      <c r="G23" s="368"/>
      <c r="H23" s="368"/>
      <c r="I23" s="368"/>
      <c r="J23" s="368"/>
      <c r="K23" s="246"/>
    </row>
    <row r="24" spans="2:1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pans="2:11" ht="15" customHeight="1">
      <c r="B25" s="249"/>
      <c r="C25" s="368" t="s">
        <v>1207</v>
      </c>
      <c r="D25" s="368"/>
      <c r="E25" s="368"/>
      <c r="F25" s="368"/>
      <c r="G25" s="368"/>
      <c r="H25" s="368"/>
      <c r="I25" s="368"/>
      <c r="J25" s="368"/>
      <c r="K25" s="246"/>
    </row>
    <row r="26" spans="2:11" ht="15" customHeight="1">
      <c r="B26" s="249"/>
      <c r="C26" s="368" t="s">
        <v>1208</v>
      </c>
      <c r="D26" s="368"/>
      <c r="E26" s="368"/>
      <c r="F26" s="368"/>
      <c r="G26" s="368"/>
      <c r="H26" s="368"/>
      <c r="I26" s="368"/>
      <c r="J26" s="368"/>
      <c r="K26" s="246"/>
    </row>
    <row r="27" spans="2:11" ht="15" customHeight="1">
      <c r="B27" s="249"/>
      <c r="C27" s="248"/>
      <c r="D27" s="368" t="s">
        <v>1209</v>
      </c>
      <c r="E27" s="368"/>
      <c r="F27" s="368"/>
      <c r="G27" s="368"/>
      <c r="H27" s="368"/>
      <c r="I27" s="368"/>
      <c r="J27" s="368"/>
      <c r="K27" s="246"/>
    </row>
    <row r="28" spans="2:11" ht="15" customHeight="1">
      <c r="B28" s="249"/>
      <c r="C28" s="250"/>
      <c r="D28" s="368" t="s">
        <v>1210</v>
      </c>
      <c r="E28" s="368"/>
      <c r="F28" s="368"/>
      <c r="G28" s="368"/>
      <c r="H28" s="368"/>
      <c r="I28" s="368"/>
      <c r="J28" s="368"/>
      <c r="K28" s="246"/>
    </row>
    <row r="29" spans="2:1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pans="2:11" ht="15" customHeight="1">
      <c r="B30" s="249"/>
      <c r="C30" s="250"/>
      <c r="D30" s="368" t="s">
        <v>1211</v>
      </c>
      <c r="E30" s="368"/>
      <c r="F30" s="368"/>
      <c r="G30" s="368"/>
      <c r="H30" s="368"/>
      <c r="I30" s="368"/>
      <c r="J30" s="368"/>
      <c r="K30" s="246"/>
    </row>
    <row r="31" spans="2:11" ht="15" customHeight="1">
      <c r="B31" s="249"/>
      <c r="C31" s="250"/>
      <c r="D31" s="368" t="s">
        <v>1212</v>
      </c>
      <c r="E31" s="368"/>
      <c r="F31" s="368"/>
      <c r="G31" s="368"/>
      <c r="H31" s="368"/>
      <c r="I31" s="368"/>
      <c r="J31" s="368"/>
      <c r="K31" s="246"/>
    </row>
    <row r="32" spans="2:1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pans="2:11" ht="15" customHeight="1">
      <c r="B33" s="249"/>
      <c r="C33" s="250"/>
      <c r="D33" s="368" t="s">
        <v>1213</v>
      </c>
      <c r="E33" s="368"/>
      <c r="F33" s="368"/>
      <c r="G33" s="368"/>
      <c r="H33" s="368"/>
      <c r="I33" s="368"/>
      <c r="J33" s="368"/>
      <c r="K33" s="246"/>
    </row>
    <row r="34" spans="2:11" ht="15" customHeight="1">
      <c r="B34" s="249"/>
      <c r="C34" s="250"/>
      <c r="D34" s="368" t="s">
        <v>1214</v>
      </c>
      <c r="E34" s="368"/>
      <c r="F34" s="368"/>
      <c r="G34" s="368"/>
      <c r="H34" s="368"/>
      <c r="I34" s="368"/>
      <c r="J34" s="368"/>
      <c r="K34" s="246"/>
    </row>
    <row r="35" spans="2:11" ht="15" customHeight="1">
      <c r="B35" s="249"/>
      <c r="C35" s="250"/>
      <c r="D35" s="368" t="s">
        <v>1215</v>
      </c>
      <c r="E35" s="368"/>
      <c r="F35" s="368"/>
      <c r="G35" s="368"/>
      <c r="H35" s="368"/>
      <c r="I35" s="368"/>
      <c r="J35" s="368"/>
      <c r="K35" s="246"/>
    </row>
    <row r="36" spans="2:11" ht="15" customHeight="1">
      <c r="B36" s="249"/>
      <c r="C36" s="250"/>
      <c r="D36" s="248"/>
      <c r="E36" s="251" t="s">
        <v>112</v>
      </c>
      <c r="F36" s="248"/>
      <c r="G36" s="368" t="s">
        <v>1216</v>
      </c>
      <c r="H36" s="368"/>
      <c r="I36" s="368"/>
      <c r="J36" s="368"/>
      <c r="K36" s="246"/>
    </row>
    <row r="37" spans="2:11" ht="30.75" customHeight="1">
      <c r="B37" s="249"/>
      <c r="C37" s="250"/>
      <c r="D37" s="248"/>
      <c r="E37" s="251" t="s">
        <v>1217</v>
      </c>
      <c r="F37" s="248"/>
      <c r="G37" s="368" t="s">
        <v>1218</v>
      </c>
      <c r="H37" s="368"/>
      <c r="I37" s="368"/>
      <c r="J37" s="368"/>
      <c r="K37" s="246"/>
    </row>
    <row r="38" spans="2:11" ht="15" customHeight="1">
      <c r="B38" s="249"/>
      <c r="C38" s="250"/>
      <c r="D38" s="248"/>
      <c r="E38" s="251" t="s">
        <v>51</v>
      </c>
      <c r="F38" s="248"/>
      <c r="G38" s="368" t="s">
        <v>1219</v>
      </c>
      <c r="H38" s="368"/>
      <c r="I38" s="368"/>
      <c r="J38" s="368"/>
      <c r="K38" s="246"/>
    </row>
    <row r="39" spans="2:11" ht="15" customHeight="1">
      <c r="B39" s="249"/>
      <c r="C39" s="250"/>
      <c r="D39" s="248"/>
      <c r="E39" s="251" t="s">
        <v>52</v>
      </c>
      <c r="F39" s="248"/>
      <c r="G39" s="368" t="s">
        <v>1220</v>
      </c>
      <c r="H39" s="368"/>
      <c r="I39" s="368"/>
      <c r="J39" s="368"/>
      <c r="K39" s="246"/>
    </row>
    <row r="40" spans="2:11" ht="15" customHeight="1">
      <c r="B40" s="249"/>
      <c r="C40" s="250"/>
      <c r="D40" s="248"/>
      <c r="E40" s="251" t="s">
        <v>113</v>
      </c>
      <c r="F40" s="248"/>
      <c r="G40" s="368" t="s">
        <v>1221</v>
      </c>
      <c r="H40" s="368"/>
      <c r="I40" s="368"/>
      <c r="J40" s="368"/>
      <c r="K40" s="246"/>
    </row>
    <row r="41" spans="2:11" ht="15" customHeight="1">
      <c r="B41" s="249"/>
      <c r="C41" s="250"/>
      <c r="D41" s="248"/>
      <c r="E41" s="251" t="s">
        <v>114</v>
      </c>
      <c r="F41" s="248"/>
      <c r="G41" s="368" t="s">
        <v>1222</v>
      </c>
      <c r="H41" s="368"/>
      <c r="I41" s="368"/>
      <c r="J41" s="368"/>
      <c r="K41" s="246"/>
    </row>
    <row r="42" spans="2:11" ht="15" customHeight="1">
      <c r="B42" s="249"/>
      <c r="C42" s="250"/>
      <c r="D42" s="248"/>
      <c r="E42" s="251" t="s">
        <v>1223</v>
      </c>
      <c r="F42" s="248"/>
      <c r="G42" s="368" t="s">
        <v>1224</v>
      </c>
      <c r="H42" s="368"/>
      <c r="I42" s="368"/>
      <c r="J42" s="368"/>
      <c r="K42" s="246"/>
    </row>
    <row r="43" spans="2:11" ht="15" customHeight="1">
      <c r="B43" s="249"/>
      <c r="C43" s="250"/>
      <c r="D43" s="248"/>
      <c r="E43" s="251"/>
      <c r="F43" s="248"/>
      <c r="G43" s="368" t="s">
        <v>1225</v>
      </c>
      <c r="H43" s="368"/>
      <c r="I43" s="368"/>
      <c r="J43" s="368"/>
      <c r="K43" s="246"/>
    </row>
    <row r="44" spans="2:11" ht="15" customHeight="1">
      <c r="B44" s="249"/>
      <c r="C44" s="250"/>
      <c r="D44" s="248"/>
      <c r="E44" s="251" t="s">
        <v>1226</v>
      </c>
      <c r="F44" s="248"/>
      <c r="G44" s="368" t="s">
        <v>1227</v>
      </c>
      <c r="H44" s="368"/>
      <c r="I44" s="368"/>
      <c r="J44" s="368"/>
      <c r="K44" s="246"/>
    </row>
    <row r="45" spans="2:11" ht="15" customHeight="1">
      <c r="B45" s="249"/>
      <c r="C45" s="250"/>
      <c r="D45" s="248"/>
      <c r="E45" s="251" t="s">
        <v>116</v>
      </c>
      <c r="F45" s="248"/>
      <c r="G45" s="368" t="s">
        <v>1228</v>
      </c>
      <c r="H45" s="368"/>
      <c r="I45" s="368"/>
      <c r="J45" s="368"/>
      <c r="K45" s="246"/>
    </row>
    <row r="46" spans="2:1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pans="2:11" ht="15" customHeight="1">
      <c r="B47" s="249"/>
      <c r="C47" s="250"/>
      <c r="D47" s="368" t="s">
        <v>1229</v>
      </c>
      <c r="E47" s="368"/>
      <c r="F47" s="368"/>
      <c r="G47" s="368"/>
      <c r="H47" s="368"/>
      <c r="I47" s="368"/>
      <c r="J47" s="368"/>
      <c r="K47" s="246"/>
    </row>
    <row r="48" spans="2:11" ht="15" customHeight="1">
      <c r="B48" s="249"/>
      <c r="C48" s="250"/>
      <c r="D48" s="250"/>
      <c r="E48" s="368" t="s">
        <v>1230</v>
      </c>
      <c r="F48" s="368"/>
      <c r="G48" s="368"/>
      <c r="H48" s="368"/>
      <c r="I48" s="368"/>
      <c r="J48" s="368"/>
      <c r="K48" s="246"/>
    </row>
    <row r="49" spans="2:11" ht="15" customHeight="1">
      <c r="B49" s="249"/>
      <c r="C49" s="250"/>
      <c r="D49" s="250"/>
      <c r="E49" s="368" t="s">
        <v>1231</v>
      </c>
      <c r="F49" s="368"/>
      <c r="G49" s="368"/>
      <c r="H49" s="368"/>
      <c r="I49" s="368"/>
      <c r="J49" s="368"/>
      <c r="K49" s="246"/>
    </row>
    <row r="50" spans="2:11" ht="15" customHeight="1">
      <c r="B50" s="249"/>
      <c r="C50" s="250"/>
      <c r="D50" s="250"/>
      <c r="E50" s="368" t="s">
        <v>1232</v>
      </c>
      <c r="F50" s="368"/>
      <c r="G50" s="368"/>
      <c r="H50" s="368"/>
      <c r="I50" s="368"/>
      <c r="J50" s="368"/>
      <c r="K50" s="246"/>
    </row>
    <row r="51" spans="2:11" ht="15" customHeight="1">
      <c r="B51" s="249"/>
      <c r="C51" s="250"/>
      <c r="D51" s="368" t="s">
        <v>1233</v>
      </c>
      <c r="E51" s="368"/>
      <c r="F51" s="368"/>
      <c r="G51" s="368"/>
      <c r="H51" s="368"/>
      <c r="I51" s="368"/>
      <c r="J51" s="368"/>
      <c r="K51" s="246"/>
    </row>
    <row r="52" spans="2:11" ht="25.5" customHeight="1">
      <c r="B52" s="245"/>
      <c r="C52" s="370" t="s">
        <v>1234</v>
      </c>
      <c r="D52" s="370"/>
      <c r="E52" s="370"/>
      <c r="F52" s="370"/>
      <c r="G52" s="370"/>
      <c r="H52" s="370"/>
      <c r="I52" s="370"/>
      <c r="J52" s="370"/>
      <c r="K52" s="246"/>
    </row>
    <row r="53" spans="2:11" ht="5.25" customHeight="1">
      <c r="B53" s="245"/>
      <c r="C53" s="247"/>
      <c r="D53" s="247"/>
      <c r="E53" s="247"/>
      <c r="F53" s="247"/>
      <c r="G53" s="247"/>
      <c r="H53" s="247"/>
      <c r="I53" s="247"/>
      <c r="J53" s="247"/>
      <c r="K53" s="246"/>
    </row>
    <row r="54" spans="2:11" ht="15" customHeight="1">
      <c r="B54" s="245"/>
      <c r="C54" s="368" t="s">
        <v>1235</v>
      </c>
      <c r="D54" s="368"/>
      <c r="E54" s="368"/>
      <c r="F54" s="368"/>
      <c r="G54" s="368"/>
      <c r="H54" s="368"/>
      <c r="I54" s="368"/>
      <c r="J54" s="368"/>
      <c r="K54" s="246"/>
    </row>
    <row r="55" spans="2:11" ht="15" customHeight="1">
      <c r="B55" s="245"/>
      <c r="C55" s="368" t="s">
        <v>1236</v>
      </c>
      <c r="D55" s="368"/>
      <c r="E55" s="368"/>
      <c r="F55" s="368"/>
      <c r="G55" s="368"/>
      <c r="H55" s="368"/>
      <c r="I55" s="368"/>
      <c r="J55" s="368"/>
      <c r="K55" s="246"/>
    </row>
    <row r="56" spans="2:11" ht="12.75" customHeight="1">
      <c r="B56" s="245"/>
      <c r="C56" s="248"/>
      <c r="D56" s="248"/>
      <c r="E56" s="248"/>
      <c r="F56" s="248"/>
      <c r="G56" s="248"/>
      <c r="H56" s="248"/>
      <c r="I56" s="248"/>
      <c r="J56" s="248"/>
      <c r="K56" s="246"/>
    </row>
    <row r="57" spans="2:11" ht="15" customHeight="1">
      <c r="B57" s="245"/>
      <c r="C57" s="368" t="s">
        <v>1237</v>
      </c>
      <c r="D57" s="368"/>
      <c r="E57" s="368"/>
      <c r="F57" s="368"/>
      <c r="G57" s="368"/>
      <c r="H57" s="368"/>
      <c r="I57" s="368"/>
      <c r="J57" s="368"/>
      <c r="K57" s="246"/>
    </row>
    <row r="58" spans="2:11" ht="15" customHeight="1">
      <c r="B58" s="245"/>
      <c r="C58" s="250"/>
      <c r="D58" s="368" t="s">
        <v>1238</v>
      </c>
      <c r="E58" s="368"/>
      <c r="F58" s="368"/>
      <c r="G58" s="368"/>
      <c r="H58" s="368"/>
      <c r="I58" s="368"/>
      <c r="J58" s="368"/>
      <c r="K58" s="246"/>
    </row>
    <row r="59" spans="2:11" ht="15" customHeight="1">
      <c r="B59" s="245"/>
      <c r="C59" s="250"/>
      <c r="D59" s="368" t="s">
        <v>1239</v>
      </c>
      <c r="E59" s="368"/>
      <c r="F59" s="368"/>
      <c r="G59" s="368"/>
      <c r="H59" s="368"/>
      <c r="I59" s="368"/>
      <c r="J59" s="368"/>
      <c r="K59" s="246"/>
    </row>
    <row r="60" spans="2:11" ht="15" customHeight="1">
      <c r="B60" s="245"/>
      <c r="C60" s="250"/>
      <c r="D60" s="368" t="s">
        <v>1240</v>
      </c>
      <c r="E60" s="368"/>
      <c r="F60" s="368"/>
      <c r="G60" s="368"/>
      <c r="H60" s="368"/>
      <c r="I60" s="368"/>
      <c r="J60" s="368"/>
      <c r="K60" s="246"/>
    </row>
    <row r="61" spans="2:11" ht="15" customHeight="1">
      <c r="B61" s="245"/>
      <c r="C61" s="250"/>
      <c r="D61" s="368" t="s">
        <v>1241</v>
      </c>
      <c r="E61" s="368"/>
      <c r="F61" s="368"/>
      <c r="G61" s="368"/>
      <c r="H61" s="368"/>
      <c r="I61" s="368"/>
      <c r="J61" s="368"/>
      <c r="K61" s="246"/>
    </row>
    <row r="62" spans="2:11" ht="15" customHeight="1">
      <c r="B62" s="245"/>
      <c r="C62" s="250"/>
      <c r="D62" s="369" t="s">
        <v>1242</v>
      </c>
      <c r="E62" s="369"/>
      <c r="F62" s="369"/>
      <c r="G62" s="369"/>
      <c r="H62" s="369"/>
      <c r="I62" s="369"/>
      <c r="J62" s="369"/>
      <c r="K62" s="246"/>
    </row>
    <row r="63" spans="2:11" ht="15" customHeight="1">
      <c r="B63" s="245"/>
      <c r="C63" s="250"/>
      <c r="D63" s="368" t="s">
        <v>1243</v>
      </c>
      <c r="E63" s="368"/>
      <c r="F63" s="368"/>
      <c r="G63" s="368"/>
      <c r="H63" s="368"/>
      <c r="I63" s="368"/>
      <c r="J63" s="368"/>
      <c r="K63" s="246"/>
    </row>
    <row r="64" spans="2:11" ht="12.75" customHeight="1">
      <c r="B64" s="245"/>
      <c r="C64" s="250"/>
      <c r="D64" s="250"/>
      <c r="E64" s="253"/>
      <c r="F64" s="250"/>
      <c r="G64" s="250"/>
      <c r="H64" s="250"/>
      <c r="I64" s="250"/>
      <c r="J64" s="250"/>
      <c r="K64" s="246"/>
    </row>
    <row r="65" spans="2:11" ht="15" customHeight="1">
      <c r="B65" s="245"/>
      <c r="C65" s="250"/>
      <c r="D65" s="368" t="s">
        <v>1244</v>
      </c>
      <c r="E65" s="368"/>
      <c r="F65" s="368"/>
      <c r="G65" s="368"/>
      <c r="H65" s="368"/>
      <c r="I65" s="368"/>
      <c r="J65" s="368"/>
      <c r="K65" s="246"/>
    </row>
    <row r="66" spans="2:11" ht="15" customHeight="1">
      <c r="B66" s="245"/>
      <c r="C66" s="250"/>
      <c r="D66" s="369" t="s">
        <v>1245</v>
      </c>
      <c r="E66" s="369"/>
      <c r="F66" s="369"/>
      <c r="G66" s="369"/>
      <c r="H66" s="369"/>
      <c r="I66" s="369"/>
      <c r="J66" s="369"/>
      <c r="K66" s="246"/>
    </row>
    <row r="67" spans="2:11" ht="15" customHeight="1">
      <c r="B67" s="245"/>
      <c r="C67" s="250"/>
      <c r="D67" s="368" t="s">
        <v>1246</v>
      </c>
      <c r="E67" s="368"/>
      <c r="F67" s="368"/>
      <c r="G67" s="368"/>
      <c r="H67" s="368"/>
      <c r="I67" s="368"/>
      <c r="J67" s="368"/>
      <c r="K67" s="246"/>
    </row>
    <row r="68" spans="2:11" ht="15" customHeight="1">
      <c r="B68" s="245"/>
      <c r="C68" s="250"/>
      <c r="D68" s="368" t="s">
        <v>1247</v>
      </c>
      <c r="E68" s="368"/>
      <c r="F68" s="368"/>
      <c r="G68" s="368"/>
      <c r="H68" s="368"/>
      <c r="I68" s="368"/>
      <c r="J68" s="368"/>
      <c r="K68" s="246"/>
    </row>
    <row r="69" spans="2:11" ht="15" customHeight="1">
      <c r="B69" s="245"/>
      <c r="C69" s="250"/>
      <c r="D69" s="368" t="s">
        <v>1248</v>
      </c>
      <c r="E69" s="368"/>
      <c r="F69" s="368"/>
      <c r="G69" s="368"/>
      <c r="H69" s="368"/>
      <c r="I69" s="368"/>
      <c r="J69" s="368"/>
      <c r="K69" s="246"/>
    </row>
    <row r="70" spans="2:11" ht="15" customHeight="1">
      <c r="B70" s="245"/>
      <c r="C70" s="250"/>
      <c r="D70" s="368" t="s">
        <v>1249</v>
      </c>
      <c r="E70" s="368"/>
      <c r="F70" s="368"/>
      <c r="G70" s="368"/>
      <c r="H70" s="368"/>
      <c r="I70" s="368"/>
      <c r="J70" s="368"/>
      <c r="K70" s="246"/>
    </row>
    <row r="71" spans="2:1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pans="2:1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2:1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pans="2:11" ht="45" customHeight="1">
      <c r="B75" s="262"/>
      <c r="C75" s="367" t="s">
        <v>1250</v>
      </c>
      <c r="D75" s="367"/>
      <c r="E75" s="367"/>
      <c r="F75" s="367"/>
      <c r="G75" s="367"/>
      <c r="H75" s="367"/>
      <c r="I75" s="367"/>
      <c r="J75" s="367"/>
      <c r="K75" s="263"/>
    </row>
    <row r="76" spans="2:11" ht="17.25" customHeight="1">
      <c r="B76" s="262"/>
      <c r="C76" s="264" t="s">
        <v>1251</v>
      </c>
      <c r="D76" s="264"/>
      <c r="E76" s="264"/>
      <c r="F76" s="264" t="s">
        <v>1252</v>
      </c>
      <c r="G76" s="265"/>
      <c r="H76" s="264" t="s">
        <v>52</v>
      </c>
      <c r="I76" s="264" t="s">
        <v>55</v>
      </c>
      <c r="J76" s="264" t="s">
        <v>1253</v>
      </c>
      <c r="K76" s="263"/>
    </row>
    <row r="77" spans="2:11" ht="17.25" customHeight="1">
      <c r="B77" s="262"/>
      <c r="C77" s="266" t="s">
        <v>1254</v>
      </c>
      <c r="D77" s="266"/>
      <c r="E77" s="266"/>
      <c r="F77" s="267" t="s">
        <v>1255</v>
      </c>
      <c r="G77" s="268"/>
      <c r="H77" s="266"/>
      <c r="I77" s="266"/>
      <c r="J77" s="266" t="s">
        <v>1256</v>
      </c>
      <c r="K77" s="263"/>
    </row>
    <row r="78" spans="2:11" ht="5.25" customHeight="1">
      <c r="B78" s="262"/>
      <c r="C78" s="269"/>
      <c r="D78" s="269"/>
      <c r="E78" s="269"/>
      <c r="F78" s="269"/>
      <c r="G78" s="270"/>
      <c r="H78" s="269"/>
      <c r="I78" s="269"/>
      <c r="J78" s="269"/>
      <c r="K78" s="263"/>
    </row>
    <row r="79" spans="2:11" ht="15" customHeight="1">
      <c r="B79" s="262"/>
      <c r="C79" s="251" t="s">
        <v>51</v>
      </c>
      <c r="D79" s="269"/>
      <c r="E79" s="269"/>
      <c r="F79" s="271" t="s">
        <v>1257</v>
      </c>
      <c r="G79" s="270"/>
      <c r="H79" s="251" t="s">
        <v>1258</v>
      </c>
      <c r="I79" s="251" t="s">
        <v>1259</v>
      </c>
      <c r="J79" s="251">
        <v>20</v>
      </c>
      <c r="K79" s="263"/>
    </row>
    <row r="80" spans="2:11" ht="15" customHeight="1">
      <c r="B80" s="262"/>
      <c r="C80" s="251" t="s">
        <v>1260</v>
      </c>
      <c r="D80" s="251"/>
      <c r="E80" s="251"/>
      <c r="F80" s="271" t="s">
        <v>1257</v>
      </c>
      <c r="G80" s="270"/>
      <c r="H80" s="251" t="s">
        <v>1261</v>
      </c>
      <c r="I80" s="251" t="s">
        <v>1259</v>
      </c>
      <c r="J80" s="251">
        <v>120</v>
      </c>
      <c r="K80" s="263"/>
    </row>
    <row r="81" spans="2:11" ht="15" customHeight="1">
      <c r="B81" s="272"/>
      <c r="C81" s="251" t="s">
        <v>1262</v>
      </c>
      <c r="D81" s="251"/>
      <c r="E81" s="251"/>
      <c r="F81" s="271" t="s">
        <v>1263</v>
      </c>
      <c r="G81" s="270"/>
      <c r="H81" s="251" t="s">
        <v>1264</v>
      </c>
      <c r="I81" s="251" t="s">
        <v>1259</v>
      </c>
      <c r="J81" s="251">
        <v>50</v>
      </c>
      <c r="K81" s="263"/>
    </row>
    <row r="82" spans="2:11" ht="15" customHeight="1">
      <c r="B82" s="272"/>
      <c r="C82" s="251" t="s">
        <v>1265</v>
      </c>
      <c r="D82" s="251"/>
      <c r="E82" s="251"/>
      <c r="F82" s="271" t="s">
        <v>1257</v>
      </c>
      <c r="G82" s="270"/>
      <c r="H82" s="251" t="s">
        <v>1266</v>
      </c>
      <c r="I82" s="251" t="s">
        <v>1267</v>
      </c>
      <c r="J82" s="251"/>
      <c r="K82" s="263"/>
    </row>
    <row r="83" spans="2:11" ht="15" customHeight="1">
      <c r="B83" s="272"/>
      <c r="C83" s="273" t="s">
        <v>1268</v>
      </c>
      <c r="D83" s="273"/>
      <c r="E83" s="273"/>
      <c r="F83" s="274" t="s">
        <v>1263</v>
      </c>
      <c r="G83" s="273"/>
      <c r="H83" s="273" t="s">
        <v>1269</v>
      </c>
      <c r="I83" s="273" t="s">
        <v>1259</v>
      </c>
      <c r="J83" s="273">
        <v>15</v>
      </c>
      <c r="K83" s="263"/>
    </row>
    <row r="84" spans="2:11" ht="15" customHeight="1">
      <c r="B84" s="272"/>
      <c r="C84" s="273" t="s">
        <v>1270</v>
      </c>
      <c r="D84" s="273"/>
      <c r="E84" s="273"/>
      <c r="F84" s="274" t="s">
        <v>1263</v>
      </c>
      <c r="G84" s="273"/>
      <c r="H84" s="273" t="s">
        <v>1271</v>
      </c>
      <c r="I84" s="273" t="s">
        <v>1259</v>
      </c>
      <c r="J84" s="273">
        <v>15</v>
      </c>
      <c r="K84" s="263"/>
    </row>
    <row r="85" spans="2:11" ht="15" customHeight="1">
      <c r="B85" s="272"/>
      <c r="C85" s="273" t="s">
        <v>1272</v>
      </c>
      <c r="D85" s="273"/>
      <c r="E85" s="273"/>
      <c r="F85" s="274" t="s">
        <v>1263</v>
      </c>
      <c r="G85" s="273"/>
      <c r="H85" s="273" t="s">
        <v>1273</v>
      </c>
      <c r="I85" s="273" t="s">
        <v>1259</v>
      </c>
      <c r="J85" s="273">
        <v>20</v>
      </c>
      <c r="K85" s="263"/>
    </row>
    <row r="86" spans="2:11" ht="15" customHeight="1">
      <c r="B86" s="272"/>
      <c r="C86" s="273" t="s">
        <v>1274</v>
      </c>
      <c r="D86" s="273"/>
      <c r="E86" s="273"/>
      <c r="F86" s="274" t="s">
        <v>1263</v>
      </c>
      <c r="G86" s="273"/>
      <c r="H86" s="273" t="s">
        <v>1275</v>
      </c>
      <c r="I86" s="273" t="s">
        <v>1259</v>
      </c>
      <c r="J86" s="273">
        <v>20</v>
      </c>
      <c r="K86" s="263"/>
    </row>
    <row r="87" spans="2:11" ht="15" customHeight="1">
      <c r="B87" s="272"/>
      <c r="C87" s="251" t="s">
        <v>1276</v>
      </c>
      <c r="D87" s="251"/>
      <c r="E87" s="251"/>
      <c r="F87" s="271" t="s">
        <v>1263</v>
      </c>
      <c r="G87" s="270"/>
      <c r="H87" s="251" t="s">
        <v>1277</v>
      </c>
      <c r="I87" s="251" t="s">
        <v>1259</v>
      </c>
      <c r="J87" s="251">
        <v>50</v>
      </c>
      <c r="K87" s="263"/>
    </row>
    <row r="88" spans="2:11" ht="15" customHeight="1">
      <c r="B88" s="272"/>
      <c r="C88" s="251" t="s">
        <v>1278</v>
      </c>
      <c r="D88" s="251"/>
      <c r="E88" s="251"/>
      <c r="F88" s="271" t="s">
        <v>1263</v>
      </c>
      <c r="G88" s="270"/>
      <c r="H88" s="251" t="s">
        <v>1279</v>
      </c>
      <c r="I88" s="251" t="s">
        <v>1259</v>
      </c>
      <c r="J88" s="251">
        <v>20</v>
      </c>
      <c r="K88" s="263"/>
    </row>
    <row r="89" spans="2:11" ht="15" customHeight="1">
      <c r="B89" s="272"/>
      <c r="C89" s="251" t="s">
        <v>1280</v>
      </c>
      <c r="D89" s="251"/>
      <c r="E89" s="251"/>
      <c r="F89" s="271" t="s">
        <v>1263</v>
      </c>
      <c r="G89" s="270"/>
      <c r="H89" s="251" t="s">
        <v>1281</v>
      </c>
      <c r="I89" s="251" t="s">
        <v>1259</v>
      </c>
      <c r="J89" s="251">
        <v>20</v>
      </c>
      <c r="K89" s="263"/>
    </row>
    <row r="90" spans="2:11" ht="15" customHeight="1">
      <c r="B90" s="272"/>
      <c r="C90" s="251" t="s">
        <v>1282</v>
      </c>
      <c r="D90" s="251"/>
      <c r="E90" s="251"/>
      <c r="F90" s="271" t="s">
        <v>1263</v>
      </c>
      <c r="G90" s="270"/>
      <c r="H90" s="251" t="s">
        <v>1283</v>
      </c>
      <c r="I90" s="251" t="s">
        <v>1259</v>
      </c>
      <c r="J90" s="251">
        <v>50</v>
      </c>
      <c r="K90" s="263"/>
    </row>
    <row r="91" spans="2:11" ht="15" customHeight="1">
      <c r="B91" s="272"/>
      <c r="C91" s="251" t="s">
        <v>1284</v>
      </c>
      <c r="D91" s="251"/>
      <c r="E91" s="251"/>
      <c r="F91" s="271" t="s">
        <v>1263</v>
      </c>
      <c r="G91" s="270"/>
      <c r="H91" s="251" t="s">
        <v>1284</v>
      </c>
      <c r="I91" s="251" t="s">
        <v>1259</v>
      </c>
      <c r="J91" s="251">
        <v>50</v>
      </c>
      <c r="K91" s="263"/>
    </row>
    <row r="92" spans="2:11" ht="15" customHeight="1">
      <c r="B92" s="272"/>
      <c r="C92" s="251" t="s">
        <v>1285</v>
      </c>
      <c r="D92" s="251"/>
      <c r="E92" s="251"/>
      <c r="F92" s="271" t="s">
        <v>1263</v>
      </c>
      <c r="G92" s="270"/>
      <c r="H92" s="251" t="s">
        <v>1286</v>
      </c>
      <c r="I92" s="251" t="s">
        <v>1259</v>
      </c>
      <c r="J92" s="251">
        <v>255</v>
      </c>
      <c r="K92" s="263"/>
    </row>
    <row r="93" spans="2:11" ht="15" customHeight="1">
      <c r="B93" s="272"/>
      <c r="C93" s="251" t="s">
        <v>1287</v>
      </c>
      <c r="D93" s="251"/>
      <c r="E93" s="251"/>
      <c r="F93" s="271" t="s">
        <v>1257</v>
      </c>
      <c r="G93" s="270"/>
      <c r="H93" s="251" t="s">
        <v>1288</v>
      </c>
      <c r="I93" s="251" t="s">
        <v>1289</v>
      </c>
      <c r="J93" s="251"/>
      <c r="K93" s="263"/>
    </row>
    <row r="94" spans="2:11" ht="15" customHeight="1">
      <c r="B94" s="272"/>
      <c r="C94" s="251" t="s">
        <v>1290</v>
      </c>
      <c r="D94" s="251"/>
      <c r="E94" s="251"/>
      <c r="F94" s="271" t="s">
        <v>1257</v>
      </c>
      <c r="G94" s="270"/>
      <c r="H94" s="251" t="s">
        <v>1291</v>
      </c>
      <c r="I94" s="251" t="s">
        <v>1292</v>
      </c>
      <c r="J94" s="251"/>
      <c r="K94" s="263"/>
    </row>
    <row r="95" spans="2:11" ht="15" customHeight="1">
      <c r="B95" s="272"/>
      <c r="C95" s="251" t="s">
        <v>1293</v>
      </c>
      <c r="D95" s="251"/>
      <c r="E95" s="251"/>
      <c r="F95" s="271" t="s">
        <v>1257</v>
      </c>
      <c r="G95" s="270"/>
      <c r="H95" s="251" t="s">
        <v>1293</v>
      </c>
      <c r="I95" s="251" t="s">
        <v>1292</v>
      </c>
      <c r="J95" s="251"/>
      <c r="K95" s="263"/>
    </row>
    <row r="96" spans="2:11" ht="15" customHeight="1">
      <c r="B96" s="272"/>
      <c r="C96" s="251" t="s">
        <v>36</v>
      </c>
      <c r="D96" s="251"/>
      <c r="E96" s="251"/>
      <c r="F96" s="271" t="s">
        <v>1257</v>
      </c>
      <c r="G96" s="270"/>
      <c r="H96" s="251" t="s">
        <v>1294</v>
      </c>
      <c r="I96" s="251" t="s">
        <v>1292</v>
      </c>
      <c r="J96" s="251"/>
      <c r="K96" s="263"/>
    </row>
    <row r="97" spans="2:11" ht="15" customHeight="1">
      <c r="B97" s="272"/>
      <c r="C97" s="251" t="s">
        <v>46</v>
      </c>
      <c r="D97" s="251"/>
      <c r="E97" s="251"/>
      <c r="F97" s="271" t="s">
        <v>1257</v>
      </c>
      <c r="G97" s="270"/>
      <c r="H97" s="251" t="s">
        <v>1295</v>
      </c>
      <c r="I97" s="251" t="s">
        <v>1292</v>
      </c>
      <c r="J97" s="251"/>
      <c r="K97" s="263"/>
    </row>
    <row r="98" spans="2:1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pans="2:1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pans="2:1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pans="2:1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pans="2:11" ht="45" customHeight="1">
      <c r="B102" s="262"/>
      <c r="C102" s="367" t="s">
        <v>1296</v>
      </c>
      <c r="D102" s="367"/>
      <c r="E102" s="367"/>
      <c r="F102" s="367"/>
      <c r="G102" s="367"/>
      <c r="H102" s="367"/>
      <c r="I102" s="367"/>
      <c r="J102" s="367"/>
      <c r="K102" s="263"/>
    </row>
    <row r="103" spans="2:11" ht="17.25" customHeight="1">
      <c r="B103" s="262"/>
      <c r="C103" s="264" t="s">
        <v>1251</v>
      </c>
      <c r="D103" s="264"/>
      <c r="E103" s="264"/>
      <c r="F103" s="264" t="s">
        <v>1252</v>
      </c>
      <c r="G103" s="265"/>
      <c r="H103" s="264" t="s">
        <v>52</v>
      </c>
      <c r="I103" s="264" t="s">
        <v>55</v>
      </c>
      <c r="J103" s="264" t="s">
        <v>1253</v>
      </c>
      <c r="K103" s="263"/>
    </row>
    <row r="104" spans="2:11" ht="17.25" customHeight="1">
      <c r="B104" s="262"/>
      <c r="C104" s="266" t="s">
        <v>1254</v>
      </c>
      <c r="D104" s="266"/>
      <c r="E104" s="266"/>
      <c r="F104" s="267" t="s">
        <v>1255</v>
      </c>
      <c r="G104" s="268"/>
      <c r="H104" s="266"/>
      <c r="I104" s="266"/>
      <c r="J104" s="266" t="s">
        <v>1256</v>
      </c>
      <c r="K104" s="263"/>
    </row>
    <row r="105" spans="2:11" ht="5.25" customHeight="1">
      <c r="B105" s="262"/>
      <c r="C105" s="264"/>
      <c r="D105" s="264"/>
      <c r="E105" s="264"/>
      <c r="F105" s="264"/>
      <c r="G105" s="280"/>
      <c r="H105" s="264"/>
      <c r="I105" s="264"/>
      <c r="J105" s="264"/>
      <c r="K105" s="263"/>
    </row>
    <row r="106" spans="2:11" ht="15" customHeight="1">
      <c r="B106" s="262"/>
      <c r="C106" s="251" t="s">
        <v>51</v>
      </c>
      <c r="D106" s="269"/>
      <c r="E106" s="269"/>
      <c r="F106" s="271" t="s">
        <v>1257</v>
      </c>
      <c r="G106" s="280"/>
      <c r="H106" s="251" t="s">
        <v>1297</v>
      </c>
      <c r="I106" s="251" t="s">
        <v>1259</v>
      </c>
      <c r="J106" s="251">
        <v>20</v>
      </c>
      <c r="K106" s="263"/>
    </row>
    <row r="107" spans="2:11" ht="15" customHeight="1">
      <c r="B107" s="262"/>
      <c r="C107" s="251" t="s">
        <v>1260</v>
      </c>
      <c r="D107" s="251"/>
      <c r="E107" s="251"/>
      <c r="F107" s="271" t="s">
        <v>1257</v>
      </c>
      <c r="G107" s="251"/>
      <c r="H107" s="251" t="s">
        <v>1297</v>
      </c>
      <c r="I107" s="251" t="s">
        <v>1259</v>
      </c>
      <c r="J107" s="251">
        <v>120</v>
      </c>
      <c r="K107" s="263"/>
    </row>
    <row r="108" spans="2:11" ht="15" customHeight="1">
      <c r="B108" s="272"/>
      <c r="C108" s="251" t="s">
        <v>1262</v>
      </c>
      <c r="D108" s="251"/>
      <c r="E108" s="251"/>
      <c r="F108" s="271" t="s">
        <v>1263</v>
      </c>
      <c r="G108" s="251"/>
      <c r="H108" s="251" t="s">
        <v>1297</v>
      </c>
      <c r="I108" s="251" t="s">
        <v>1259</v>
      </c>
      <c r="J108" s="251">
        <v>50</v>
      </c>
      <c r="K108" s="263"/>
    </row>
    <row r="109" spans="2:11" ht="15" customHeight="1">
      <c r="B109" s="272"/>
      <c r="C109" s="251" t="s">
        <v>1265</v>
      </c>
      <c r="D109" s="251"/>
      <c r="E109" s="251"/>
      <c r="F109" s="271" t="s">
        <v>1257</v>
      </c>
      <c r="G109" s="251"/>
      <c r="H109" s="251" t="s">
        <v>1297</v>
      </c>
      <c r="I109" s="251" t="s">
        <v>1267</v>
      </c>
      <c r="J109" s="251"/>
      <c r="K109" s="263"/>
    </row>
    <row r="110" spans="2:11" ht="15" customHeight="1">
      <c r="B110" s="272"/>
      <c r="C110" s="251" t="s">
        <v>1276</v>
      </c>
      <c r="D110" s="251"/>
      <c r="E110" s="251"/>
      <c r="F110" s="271" t="s">
        <v>1263</v>
      </c>
      <c r="G110" s="251"/>
      <c r="H110" s="251" t="s">
        <v>1297</v>
      </c>
      <c r="I110" s="251" t="s">
        <v>1259</v>
      </c>
      <c r="J110" s="251">
        <v>50</v>
      </c>
      <c r="K110" s="263"/>
    </row>
    <row r="111" spans="2:11" ht="15" customHeight="1">
      <c r="B111" s="272"/>
      <c r="C111" s="251" t="s">
        <v>1284</v>
      </c>
      <c r="D111" s="251"/>
      <c r="E111" s="251"/>
      <c r="F111" s="271" t="s">
        <v>1263</v>
      </c>
      <c r="G111" s="251"/>
      <c r="H111" s="251" t="s">
        <v>1297</v>
      </c>
      <c r="I111" s="251" t="s">
        <v>1259</v>
      </c>
      <c r="J111" s="251">
        <v>50</v>
      </c>
      <c r="K111" s="263"/>
    </row>
    <row r="112" spans="2:11" ht="15" customHeight="1">
      <c r="B112" s="272"/>
      <c r="C112" s="251" t="s">
        <v>1282</v>
      </c>
      <c r="D112" s="251"/>
      <c r="E112" s="251"/>
      <c r="F112" s="271" t="s">
        <v>1263</v>
      </c>
      <c r="G112" s="251"/>
      <c r="H112" s="251" t="s">
        <v>1297</v>
      </c>
      <c r="I112" s="251" t="s">
        <v>1259</v>
      </c>
      <c r="J112" s="251">
        <v>50</v>
      </c>
      <c r="K112" s="263"/>
    </row>
    <row r="113" spans="2:11" ht="15" customHeight="1">
      <c r="B113" s="272"/>
      <c r="C113" s="251" t="s">
        <v>51</v>
      </c>
      <c r="D113" s="251"/>
      <c r="E113" s="251"/>
      <c r="F113" s="271" t="s">
        <v>1257</v>
      </c>
      <c r="G113" s="251"/>
      <c r="H113" s="251" t="s">
        <v>1298</v>
      </c>
      <c r="I113" s="251" t="s">
        <v>1259</v>
      </c>
      <c r="J113" s="251">
        <v>20</v>
      </c>
      <c r="K113" s="263"/>
    </row>
    <row r="114" spans="2:11" ht="15" customHeight="1">
      <c r="B114" s="272"/>
      <c r="C114" s="251" t="s">
        <v>1299</v>
      </c>
      <c r="D114" s="251"/>
      <c r="E114" s="251"/>
      <c r="F114" s="271" t="s">
        <v>1257</v>
      </c>
      <c r="G114" s="251"/>
      <c r="H114" s="251" t="s">
        <v>1300</v>
      </c>
      <c r="I114" s="251" t="s">
        <v>1259</v>
      </c>
      <c r="J114" s="251">
        <v>120</v>
      </c>
      <c r="K114" s="263"/>
    </row>
    <row r="115" spans="2:11" ht="15" customHeight="1">
      <c r="B115" s="272"/>
      <c r="C115" s="251" t="s">
        <v>36</v>
      </c>
      <c r="D115" s="251"/>
      <c r="E115" s="251"/>
      <c r="F115" s="271" t="s">
        <v>1257</v>
      </c>
      <c r="G115" s="251"/>
      <c r="H115" s="251" t="s">
        <v>1301</v>
      </c>
      <c r="I115" s="251" t="s">
        <v>1292</v>
      </c>
      <c r="J115" s="251"/>
      <c r="K115" s="263"/>
    </row>
    <row r="116" spans="2:11" ht="15" customHeight="1">
      <c r="B116" s="272"/>
      <c r="C116" s="251" t="s">
        <v>46</v>
      </c>
      <c r="D116" s="251"/>
      <c r="E116" s="251"/>
      <c r="F116" s="271" t="s">
        <v>1257</v>
      </c>
      <c r="G116" s="251"/>
      <c r="H116" s="251" t="s">
        <v>1302</v>
      </c>
      <c r="I116" s="251" t="s">
        <v>1292</v>
      </c>
      <c r="J116" s="251"/>
      <c r="K116" s="263"/>
    </row>
    <row r="117" spans="2:11" ht="15" customHeight="1">
      <c r="B117" s="272"/>
      <c r="C117" s="251" t="s">
        <v>55</v>
      </c>
      <c r="D117" s="251"/>
      <c r="E117" s="251"/>
      <c r="F117" s="271" t="s">
        <v>1257</v>
      </c>
      <c r="G117" s="251"/>
      <c r="H117" s="251" t="s">
        <v>1303</v>
      </c>
      <c r="I117" s="251" t="s">
        <v>1304</v>
      </c>
      <c r="J117" s="251"/>
      <c r="K117" s="263"/>
    </row>
    <row r="118" spans="2:1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pans="2:11" ht="18.75" customHeight="1">
      <c r="B119" s="282"/>
      <c r="C119" s="248"/>
      <c r="D119" s="248"/>
      <c r="E119" s="248"/>
      <c r="F119" s="283"/>
      <c r="G119" s="248"/>
      <c r="H119" s="248"/>
      <c r="I119" s="248"/>
      <c r="J119" s="248"/>
      <c r="K119" s="282"/>
    </row>
    <row r="120" spans="2:1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pans="2:11" ht="7.5" customHeight="1">
      <c r="B121" s="284"/>
      <c r="C121" s="285"/>
      <c r="D121" s="285"/>
      <c r="E121" s="285"/>
      <c r="F121" s="285"/>
      <c r="G121" s="285"/>
      <c r="H121" s="285"/>
      <c r="I121" s="285"/>
      <c r="J121" s="285"/>
      <c r="K121" s="286"/>
    </row>
    <row r="122" spans="2:11" ht="45" customHeight="1">
      <c r="B122" s="287"/>
      <c r="C122" s="366" t="s">
        <v>1305</v>
      </c>
      <c r="D122" s="366"/>
      <c r="E122" s="366"/>
      <c r="F122" s="366"/>
      <c r="G122" s="366"/>
      <c r="H122" s="366"/>
      <c r="I122" s="366"/>
      <c r="J122" s="366"/>
      <c r="K122" s="288"/>
    </row>
    <row r="123" spans="2:11" ht="17.25" customHeight="1">
      <c r="B123" s="289"/>
      <c r="C123" s="264" t="s">
        <v>1251</v>
      </c>
      <c r="D123" s="264"/>
      <c r="E123" s="264"/>
      <c r="F123" s="264" t="s">
        <v>1252</v>
      </c>
      <c r="G123" s="265"/>
      <c r="H123" s="264" t="s">
        <v>52</v>
      </c>
      <c r="I123" s="264" t="s">
        <v>55</v>
      </c>
      <c r="J123" s="264" t="s">
        <v>1253</v>
      </c>
      <c r="K123" s="290"/>
    </row>
    <row r="124" spans="2:11" ht="17.25" customHeight="1">
      <c r="B124" s="289"/>
      <c r="C124" s="266" t="s">
        <v>1254</v>
      </c>
      <c r="D124" s="266"/>
      <c r="E124" s="266"/>
      <c r="F124" s="267" t="s">
        <v>1255</v>
      </c>
      <c r="G124" s="268"/>
      <c r="H124" s="266"/>
      <c r="I124" s="266"/>
      <c r="J124" s="266" t="s">
        <v>1256</v>
      </c>
      <c r="K124" s="290"/>
    </row>
    <row r="125" spans="2:11" ht="5.25" customHeight="1">
      <c r="B125" s="291"/>
      <c r="C125" s="269"/>
      <c r="D125" s="269"/>
      <c r="E125" s="269"/>
      <c r="F125" s="269"/>
      <c r="G125" s="251"/>
      <c r="H125" s="269"/>
      <c r="I125" s="269"/>
      <c r="J125" s="269"/>
      <c r="K125" s="292"/>
    </row>
    <row r="126" spans="2:11" ht="15" customHeight="1">
      <c r="B126" s="291"/>
      <c r="C126" s="251" t="s">
        <v>1260</v>
      </c>
      <c r="D126" s="269"/>
      <c r="E126" s="269"/>
      <c r="F126" s="271" t="s">
        <v>1257</v>
      </c>
      <c r="G126" s="251"/>
      <c r="H126" s="251" t="s">
        <v>1297</v>
      </c>
      <c r="I126" s="251" t="s">
        <v>1259</v>
      </c>
      <c r="J126" s="251">
        <v>120</v>
      </c>
      <c r="K126" s="293"/>
    </row>
    <row r="127" spans="2:11" ht="15" customHeight="1">
      <c r="B127" s="291"/>
      <c r="C127" s="251" t="s">
        <v>1306</v>
      </c>
      <c r="D127" s="251"/>
      <c r="E127" s="251"/>
      <c r="F127" s="271" t="s">
        <v>1257</v>
      </c>
      <c r="G127" s="251"/>
      <c r="H127" s="251" t="s">
        <v>1307</v>
      </c>
      <c r="I127" s="251" t="s">
        <v>1259</v>
      </c>
      <c r="J127" s="251" t="s">
        <v>1308</v>
      </c>
      <c r="K127" s="293"/>
    </row>
    <row r="128" spans="2:11" ht="15" customHeight="1">
      <c r="B128" s="291"/>
      <c r="C128" s="251" t="s">
        <v>1205</v>
      </c>
      <c r="D128" s="251"/>
      <c r="E128" s="251"/>
      <c r="F128" s="271" t="s">
        <v>1257</v>
      </c>
      <c r="G128" s="251"/>
      <c r="H128" s="251" t="s">
        <v>1309</v>
      </c>
      <c r="I128" s="251" t="s">
        <v>1259</v>
      </c>
      <c r="J128" s="251" t="s">
        <v>1308</v>
      </c>
      <c r="K128" s="293"/>
    </row>
    <row r="129" spans="2:11" ht="15" customHeight="1">
      <c r="B129" s="291"/>
      <c r="C129" s="251" t="s">
        <v>1268</v>
      </c>
      <c r="D129" s="251"/>
      <c r="E129" s="251"/>
      <c r="F129" s="271" t="s">
        <v>1263</v>
      </c>
      <c r="G129" s="251"/>
      <c r="H129" s="251" t="s">
        <v>1269</v>
      </c>
      <c r="I129" s="251" t="s">
        <v>1259</v>
      </c>
      <c r="J129" s="251">
        <v>15</v>
      </c>
      <c r="K129" s="293"/>
    </row>
    <row r="130" spans="2:11" ht="15" customHeight="1">
      <c r="B130" s="291"/>
      <c r="C130" s="273" t="s">
        <v>1270</v>
      </c>
      <c r="D130" s="273"/>
      <c r="E130" s="273"/>
      <c r="F130" s="274" t="s">
        <v>1263</v>
      </c>
      <c r="G130" s="273"/>
      <c r="H130" s="273" t="s">
        <v>1271</v>
      </c>
      <c r="I130" s="273" t="s">
        <v>1259</v>
      </c>
      <c r="J130" s="273">
        <v>15</v>
      </c>
      <c r="K130" s="293"/>
    </row>
    <row r="131" spans="2:11" ht="15" customHeight="1">
      <c r="B131" s="291"/>
      <c r="C131" s="273" t="s">
        <v>1272</v>
      </c>
      <c r="D131" s="273"/>
      <c r="E131" s="273"/>
      <c r="F131" s="274" t="s">
        <v>1263</v>
      </c>
      <c r="G131" s="273"/>
      <c r="H131" s="273" t="s">
        <v>1273</v>
      </c>
      <c r="I131" s="273" t="s">
        <v>1259</v>
      </c>
      <c r="J131" s="273">
        <v>20</v>
      </c>
      <c r="K131" s="293"/>
    </row>
    <row r="132" spans="2:11" ht="15" customHeight="1">
      <c r="B132" s="291"/>
      <c r="C132" s="273" t="s">
        <v>1274</v>
      </c>
      <c r="D132" s="273"/>
      <c r="E132" s="273"/>
      <c r="F132" s="274" t="s">
        <v>1263</v>
      </c>
      <c r="G132" s="273"/>
      <c r="H132" s="273" t="s">
        <v>1275</v>
      </c>
      <c r="I132" s="273" t="s">
        <v>1259</v>
      </c>
      <c r="J132" s="273">
        <v>20</v>
      </c>
      <c r="K132" s="293"/>
    </row>
    <row r="133" spans="2:11" ht="15" customHeight="1">
      <c r="B133" s="291"/>
      <c r="C133" s="251" t="s">
        <v>1262</v>
      </c>
      <c r="D133" s="251"/>
      <c r="E133" s="251"/>
      <c r="F133" s="271" t="s">
        <v>1263</v>
      </c>
      <c r="G133" s="251"/>
      <c r="H133" s="251" t="s">
        <v>1297</v>
      </c>
      <c r="I133" s="251" t="s">
        <v>1259</v>
      </c>
      <c r="J133" s="251">
        <v>50</v>
      </c>
      <c r="K133" s="293"/>
    </row>
    <row r="134" spans="2:11" ht="15" customHeight="1">
      <c r="B134" s="291"/>
      <c r="C134" s="251" t="s">
        <v>1276</v>
      </c>
      <c r="D134" s="251"/>
      <c r="E134" s="251"/>
      <c r="F134" s="271" t="s">
        <v>1263</v>
      </c>
      <c r="G134" s="251"/>
      <c r="H134" s="251" t="s">
        <v>1297</v>
      </c>
      <c r="I134" s="251" t="s">
        <v>1259</v>
      </c>
      <c r="J134" s="251">
        <v>50</v>
      </c>
      <c r="K134" s="293"/>
    </row>
    <row r="135" spans="2:11" ht="15" customHeight="1">
      <c r="B135" s="291"/>
      <c r="C135" s="251" t="s">
        <v>1282</v>
      </c>
      <c r="D135" s="251"/>
      <c r="E135" s="251"/>
      <c r="F135" s="271" t="s">
        <v>1263</v>
      </c>
      <c r="G135" s="251"/>
      <c r="H135" s="251" t="s">
        <v>1297</v>
      </c>
      <c r="I135" s="251" t="s">
        <v>1259</v>
      </c>
      <c r="J135" s="251">
        <v>50</v>
      </c>
      <c r="K135" s="293"/>
    </row>
    <row r="136" spans="2:11" ht="15" customHeight="1">
      <c r="B136" s="291"/>
      <c r="C136" s="251" t="s">
        <v>1284</v>
      </c>
      <c r="D136" s="251"/>
      <c r="E136" s="251"/>
      <c r="F136" s="271" t="s">
        <v>1263</v>
      </c>
      <c r="G136" s="251"/>
      <c r="H136" s="251" t="s">
        <v>1297</v>
      </c>
      <c r="I136" s="251" t="s">
        <v>1259</v>
      </c>
      <c r="J136" s="251">
        <v>50</v>
      </c>
      <c r="K136" s="293"/>
    </row>
    <row r="137" spans="2:11" ht="15" customHeight="1">
      <c r="B137" s="291"/>
      <c r="C137" s="251" t="s">
        <v>1285</v>
      </c>
      <c r="D137" s="251"/>
      <c r="E137" s="251"/>
      <c r="F137" s="271" t="s">
        <v>1263</v>
      </c>
      <c r="G137" s="251"/>
      <c r="H137" s="251" t="s">
        <v>1310</v>
      </c>
      <c r="I137" s="251" t="s">
        <v>1259</v>
      </c>
      <c r="J137" s="251">
        <v>255</v>
      </c>
      <c r="K137" s="293"/>
    </row>
    <row r="138" spans="2:11" ht="15" customHeight="1">
      <c r="B138" s="291"/>
      <c r="C138" s="251" t="s">
        <v>1287</v>
      </c>
      <c r="D138" s="251"/>
      <c r="E138" s="251"/>
      <c r="F138" s="271" t="s">
        <v>1257</v>
      </c>
      <c r="G138" s="251"/>
      <c r="H138" s="251" t="s">
        <v>1311</v>
      </c>
      <c r="I138" s="251" t="s">
        <v>1289</v>
      </c>
      <c r="J138" s="251"/>
      <c r="K138" s="293"/>
    </row>
    <row r="139" spans="2:11" ht="15" customHeight="1">
      <c r="B139" s="291"/>
      <c r="C139" s="251" t="s">
        <v>1290</v>
      </c>
      <c r="D139" s="251"/>
      <c r="E139" s="251"/>
      <c r="F139" s="271" t="s">
        <v>1257</v>
      </c>
      <c r="G139" s="251"/>
      <c r="H139" s="251" t="s">
        <v>1312</v>
      </c>
      <c r="I139" s="251" t="s">
        <v>1292</v>
      </c>
      <c r="J139" s="251"/>
      <c r="K139" s="293"/>
    </row>
    <row r="140" spans="2:11" ht="15" customHeight="1">
      <c r="B140" s="291"/>
      <c r="C140" s="251" t="s">
        <v>1293</v>
      </c>
      <c r="D140" s="251"/>
      <c r="E140" s="251"/>
      <c r="F140" s="271" t="s">
        <v>1257</v>
      </c>
      <c r="G140" s="251"/>
      <c r="H140" s="251" t="s">
        <v>1293</v>
      </c>
      <c r="I140" s="251" t="s">
        <v>1292</v>
      </c>
      <c r="J140" s="251"/>
      <c r="K140" s="293"/>
    </row>
    <row r="141" spans="2:11" ht="15" customHeight="1">
      <c r="B141" s="291"/>
      <c r="C141" s="251" t="s">
        <v>36</v>
      </c>
      <c r="D141" s="251"/>
      <c r="E141" s="251"/>
      <c r="F141" s="271" t="s">
        <v>1257</v>
      </c>
      <c r="G141" s="251"/>
      <c r="H141" s="251" t="s">
        <v>1313</v>
      </c>
      <c r="I141" s="251" t="s">
        <v>1292</v>
      </c>
      <c r="J141" s="251"/>
      <c r="K141" s="293"/>
    </row>
    <row r="142" spans="2:11" ht="15" customHeight="1">
      <c r="B142" s="291"/>
      <c r="C142" s="251" t="s">
        <v>1314</v>
      </c>
      <c r="D142" s="251"/>
      <c r="E142" s="251"/>
      <c r="F142" s="271" t="s">
        <v>1257</v>
      </c>
      <c r="G142" s="251"/>
      <c r="H142" s="251" t="s">
        <v>1315</v>
      </c>
      <c r="I142" s="251" t="s">
        <v>1292</v>
      </c>
      <c r="J142" s="251"/>
      <c r="K142" s="293"/>
    </row>
    <row r="143" spans="2:1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pans="2:11" ht="18.75" customHeight="1">
      <c r="B144" s="248"/>
      <c r="C144" s="248"/>
      <c r="D144" s="248"/>
      <c r="E144" s="248"/>
      <c r="F144" s="283"/>
      <c r="G144" s="248"/>
      <c r="H144" s="248"/>
      <c r="I144" s="248"/>
      <c r="J144" s="248"/>
      <c r="K144" s="248"/>
    </row>
    <row r="145" spans="2:1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pans="2:1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pans="2:11" ht="45" customHeight="1">
      <c r="B147" s="262"/>
      <c r="C147" s="367" t="s">
        <v>1316</v>
      </c>
      <c r="D147" s="367"/>
      <c r="E147" s="367"/>
      <c r="F147" s="367"/>
      <c r="G147" s="367"/>
      <c r="H147" s="367"/>
      <c r="I147" s="367"/>
      <c r="J147" s="367"/>
      <c r="K147" s="263"/>
    </row>
    <row r="148" spans="2:11" ht="17.25" customHeight="1">
      <c r="B148" s="262"/>
      <c r="C148" s="264" t="s">
        <v>1251</v>
      </c>
      <c r="D148" s="264"/>
      <c r="E148" s="264"/>
      <c r="F148" s="264" t="s">
        <v>1252</v>
      </c>
      <c r="G148" s="265"/>
      <c r="H148" s="264" t="s">
        <v>52</v>
      </c>
      <c r="I148" s="264" t="s">
        <v>55</v>
      </c>
      <c r="J148" s="264" t="s">
        <v>1253</v>
      </c>
      <c r="K148" s="263"/>
    </row>
    <row r="149" spans="2:11" ht="17.25" customHeight="1">
      <c r="B149" s="262"/>
      <c r="C149" s="266" t="s">
        <v>1254</v>
      </c>
      <c r="D149" s="266"/>
      <c r="E149" s="266"/>
      <c r="F149" s="267" t="s">
        <v>1255</v>
      </c>
      <c r="G149" s="268"/>
      <c r="H149" s="266"/>
      <c r="I149" s="266"/>
      <c r="J149" s="266" t="s">
        <v>1256</v>
      </c>
      <c r="K149" s="263"/>
    </row>
    <row r="150" spans="2:11" ht="5.25" customHeight="1">
      <c r="B150" s="272"/>
      <c r="C150" s="269"/>
      <c r="D150" s="269"/>
      <c r="E150" s="269"/>
      <c r="F150" s="269"/>
      <c r="G150" s="270"/>
      <c r="H150" s="269"/>
      <c r="I150" s="269"/>
      <c r="J150" s="269"/>
      <c r="K150" s="293"/>
    </row>
    <row r="151" spans="2:11" ht="15" customHeight="1">
      <c r="B151" s="272"/>
      <c r="C151" s="297" t="s">
        <v>1260</v>
      </c>
      <c r="D151" s="251"/>
      <c r="E151" s="251"/>
      <c r="F151" s="298" t="s">
        <v>1257</v>
      </c>
      <c r="G151" s="251"/>
      <c r="H151" s="297" t="s">
        <v>1297</v>
      </c>
      <c r="I151" s="297" t="s">
        <v>1259</v>
      </c>
      <c r="J151" s="297">
        <v>120</v>
      </c>
      <c r="K151" s="293"/>
    </row>
    <row r="152" spans="2:11" ht="15" customHeight="1">
      <c r="B152" s="272"/>
      <c r="C152" s="297" t="s">
        <v>1306</v>
      </c>
      <c r="D152" s="251"/>
      <c r="E152" s="251"/>
      <c r="F152" s="298" t="s">
        <v>1257</v>
      </c>
      <c r="G152" s="251"/>
      <c r="H152" s="297" t="s">
        <v>1317</v>
      </c>
      <c r="I152" s="297" t="s">
        <v>1259</v>
      </c>
      <c r="J152" s="297" t="s">
        <v>1308</v>
      </c>
      <c r="K152" s="293"/>
    </row>
    <row r="153" spans="2:11" ht="15" customHeight="1">
      <c r="B153" s="272"/>
      <c r="C153" s="297" t="s">
        <v>1205</v>
      </c>
      <c r="D153" s="251"/>
      <c r="E153" s="251"/>
      <c r="F153" s="298" t="s">
        <v>1257</v>
      </c>
      <c r="G153" s="251"/>
      <c r="H153" s="297" t="s">
        <v>1318</v>
      </c>
      <c r="I153" s="297" t="s">
        <v>1259</v>
      </c>
      <c r="J153" s="297" t="s">
        <v>1308</v>
      </c>
      <c r="K153" s="293"/>
    </row>
    <row r="154" spans="2:11" ht="15" customHeight="1">
      <c r="B154" s="272"/>
      <c r="C154" s="297" t="s">
        <v>1262</v>
      </c>
      <c r="D154" s="251"/>
      <c r="E154" s="251"/>
      <c r="F154" s="298" t="s">
        <v>1263</v>
      </c>
      <c r="G154" s="251"/>
      <c r="H154" s="297" t="s">
        <v>1297</v>
      </c>
      <c r="I154" s="297" t="s">
        <v>1259</v>
      </c>
      <c r="J154" s="297">
        <v>50</v>
      </c>
      <c r="K154" s="293"/>
    </row>
    <row r="155" spans="2:11" ht="15" customHeight="1">
      <c r="B155" s="272"/>
      <c r="C155" s="297" t="s">
        <v>1265</v>
      </c>
      <c r="D155" s="251"/>
      <c r="E155" s="251"/>
      <c r="F155" s="298" t="s">
        <v>1257</v>
      </c>
      <c r="G155" s="251"/>
      <c r="H155" s="297" t="s">
        <v>1297</v>
      </c>
      <c r="I155" s="297" t="s">
        <v>1267</v>
      </c>
      <c r="J155" s="297"/>
      <c r="K155" s="293"/>
    </row>
    <row r="156" spans="2:11" ht="15" customHeight="1">
      <c r="B156" s="272"/>
      <c r="C156" s="297" t="s">
        <v>1276</v>
      </c>
      <c r="D156" s="251"/>
      <c r="E156" s="251"/>
      <c r="F156" s="298" t="s">
        <v>1263</v>
      </c>
      <c r="G156" s="251"/>
      <c r="H156" s="297" t="s">
        <v>1297</v>
      </c>
      <c r="I156" s="297" t="s">
        <v>1259</v>
      </c>
      <c r="J156" s="297">
        <v>50</v>
      </c>
      <c r="K156" s="293"/>
    </row>
    <row r="157" spans="2:11" ht="15" customHeight="1">
      <c r="B157" s="272"/>
      <c r="C157" s="297" t="s">
        <v>1284</v>
      </c>
      <c r="D157" s="251"/>
      <c r="E157" s="251"/>
      <c r="F157" s="298" t="s">
        <v>1263</v>
      </c>
      <c r="G157" s="251"/>
      <c r="H157" s="297" t="s">
        <v>1297</v>
      </c>
      <c r="I157" s="297" t="s">
        <v>1259</v>
      </c>
      <c r="J157" s="297">
        <v>50</v>
      </c>
      <c r="K157" s="293"/>
    </row>
    <row r="158" spans="2:11" ht="15" customHeight="1">
      <c r="B158" s="272"/>
      <c r="C158" s="297" t="s">
        <v>1282</v>
      </c>
      <c r="D158" s="251"/>
      <c r="E158" s="251"/>
      <c r="F158" s="298" t="s">
        <v>1263</v>
      </c>
      <c r="G158" s="251"/>
      <c r="H158" s="297" t="s">
        <v>1297</v>
      </c>
      <c r="I158" s="297" t="s">
        <v>1259</v>
      </c>
      <c r="J158" s="297">
        <v>50</v>
      </c>
      <c r="K158" s="293"/>
    </row>
    <row r="159" spans="2:11" ht="15" customHeight="1">
      <c r="B159" s="272"/>
      <c r="C159" s="297" t="s">
        <v>80</v>
      </c>
      <c r="D159" s="251"/>
      <c r="E159" s="251"/>
      <c r="F159" s="298" t="s">
        <v>1257</v>
      </c>
      <c r="G159" s="251"/>
      <c r="H159" s="297" t="s">
        <v>1319</v>
      </c>
      <c r="I159" s="297" t="s">
        <v>1259</v>
      </c>
      <c r="J159" s="297" t="s">
        <v>1320</v>
      </c>
      <c r="K159" s="293"/>
    </row>
    <row r="160" spans="2:11" ht="15" customHeight="1">
      <c r="B160" s="272"/>
      <c r="C160" s="297" t="s">
        <v>1321</v>
      </c>
      <c r="D160" s="251"/>
      <c r="E160" s="251"/>
      <c r="F160" s="298" t="s">
        <v>1257</v>
      </c>
      <c r="G160" s="251"/>
      <c r="H160" s="297" t="s">
        <v>1322</v>
      </c>
      <c r="I160" s="297" t="s">
        <v>1292</v>
      </c>
      <c r="J160" s="297"/>
      <c r="K160" s="293"/>
    </row>
    <row r="161" spans="2:11" ht="15" customHeight="1">
      <c r="B161" s="299"/>
      <c r="C161" s="281"/>
      <c r="D161" s="281"/>
      <c r="E161" s="281"/>
      <c r="F161" s="281"/>
      <c r="G161" s="281"/>
      <c r="H161" s="281"/>
      <c r="I161" s="281"/>
      <c r="J161" s="281"/>
      <c r="K161" s="300"/>
    </row>
    <row r="162" spans="2:11" ht="18.75" customHeight="1">
      <c r="B162" s="248"/>
      <c r="C162" s="251"/>
      <c r="D162" s="251"/>
      <c r="E162" s="251"/>
      <c r="F162" s="271"/>
      <c r="G162" s="251"/>
      <c r="H162" s="251"/>
      <c r="I162" s="251"/>
      <c r="J162" s="251"/>
      <c r="K162" s="248"/>
    </row>
    <row r="163" spans="2:1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pans="2:1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pans="2:11" ht="45" customHeight="1">
      <c r="B165" s="243"/>
      <c r="C165" s="366" t="s">
        <v>1323</v>
      </c>
      <c r="D165" s="366"/>
      <c r="E165" s="366"/>
      <c r="F165" s="366"/>
      <c r="G165" s="366"/>
      <c r="H165" s="366"/>
      <c r="I165" s="366"/>
      <c r="J165" s="366"/>
      <c r="K165" s="244"/>
    </row>
    <row r="166" spans="2:11" ht="17.25" customHeight="1">
      <c r="B166" s="243"/>
      <c r="C166" s="264" t="s">
        <v>1251</v>
      </c>
      <c r="D166" s="264"/>
      <c r="E166" s="264"/>
      <c r="F166" s="264" t="s">
        <v>1252</v>
      </c>
      <c r="G166" s="301"/>
      <c r="H166" s="302" t="s">
        <v>52</v>
      </c>
      <c r="I166" s="302" t="s">
        <v>55</v>
      </c>
      <c r="J166" s="264" t="s">
        <v>1253</v>
      </c>
      <c r="K166" s="244"/>
    </row>
    <row r="167" spans="2:11" ht="17.25" customHeight="1">
      <c r="B167" s="245"/>
      <c r="C167" s="266" t="s">
        <v>1254</v>
      </c>
      <c r="D167" s="266"/>
      <c r="E167" s="266"/>
      <c r="F167" s="267" t="s">
        <v>1255</v>
      </c>
      <c r="G167" s="303"/>
      <c r="H167" s="304"/>
      <c r="I167" s="304"/>
      <c r="J167" s="266" t="s">
        <v>1256</v>
      </c>
      <c r="K167" s="246"/>
    </row>
    <row r="168" spans="2:11" ht="5.25" customHeight="1">
      <c r="B168" s="272"/>
      <c r="C168" s="269"/>
      <c r="D168" s="269"/>
      <c r="E168" s="269"/>
      <c r="F168" s="269"/>
      <c r="G168" s="270"/>
      <c r="H168" s="269"/>
      <c r="I168" s="269"/>
      <c r="J168" s="269"/>
      <c r="K168" s="293"/>
    </row>
    <row r="169" spans="2:11" ht="15" customHeight="1">
      <c r="B169" s="272"/>
      <c r="C169" s="251" t="s">
        <v>1260</v>
      </c>
      <c r="D169" s="251"/>
      <c r="E169" s="251"/>
      <c r="F169" s="271" t="s">
        <v>1257</v>
      </c>
      <c r="G169" s="251"/>
      <c r="H169" s="251" t="s">
        <v>1297</v>
      </c>
      <c r="I169" s="251" t="s">
        <v>1259</v>
      </c>
      <c r="J169" s="251">
        <v>120</v>
      </c>
      <c r="K169" s="293"/>
    </row>
    <row r="170" spans="2:11" ht="15" customHeight="1">
      <c r="B170" s="272"/>
      <c r="C170" s="251" t="s">
        <v>1306</v>
      </c>
      <c r="D170" s="251"/>
      <c r="E170" s="251"/>
      <c r="F170" s="271" t="s">
        <v>1257</v>
      </c>
      <c r="G170" s="251"/>
      <c r="H170" s="251" t="s">
        <v>1307</v>
      </c>
      <c r="I170" s="251" t="s">
        <v>1259</v>
      </c>
      <c r="J170" s="251" t="s">
        <v>1308</v>
      </c>
      <c r="K170" s="293"/>
    </row>
    <row r="171" spans="2:11" ht="15" customHeight="1">
      <c r="B171" s="272"/>
      <c r="C171" s="251" t="s">
        <v>1205</v>
      </c>
      <c r="D171" s="251"/>
      <c r="E171" s="251"/>
      <c r="F171" s="271" t="s">
        <v>1257</v>
      </c>
      <c r="G171" s="251"/>
      <c r="H171" s="251" t="s">
        <v>1324</v>
      </c>
      <c r="I171" s="251" t="s">
        <v>1259</v>
      </c>
      <c r="J171" s="251" t="s">
        <v>1308</v>
      </c>
      <c r="K171" s="293"/>
    </row>
    <row r="172" spans="2:11" ht="15" customHeight="1">
      <c r="B172" s="272"/>
      <c r="C172" s="251" t="s">
        <v>1262</v>
      </c>
      <c r="D172" s="251"/>
      <c r="E172" s="251"/>
      <c r="F172" s="271" t="s">
        <v>1263</v>
      </c>
      <c r="G172" s="251"/>
      <c r="H172" s="251" t="s">
        <v>1324</v>
      </c>
      <c r="I172" s="251" t="s">
        <v>1259</v>
      </c>
      <c r="J172" s="251">
        <v>50</v>
      </c>
      <c r="K172" s="293"/>
    </row>
    <row r="173" spans="2:11" ht="15" customHeight="1">
      <c r="B173" s="272"/>
      <c r="C173" s="251" t="s">
        <v>1265</v>
      </c>
      <c r="D173" s="251"/>
      <c r="E173" s="251"/>
      <c r="F173" s="271" t="s">
        <v>1257</v>
      </c>
      <c r="G173" s="251"/>
      <c r="H173" s="251" t="s">
        <v>1324</v>
      </c>
      <c r="I173" s="251" t="s">
        <v>1267</v>
      </c>
      <c r="J173" s="251"/>
      <c r="K173" s="293"/>
    </row>
    <row r="174" spans="2:11" ht="15" customHeight="1">
      <c r="B174" s="272"/>
      <c r="C174" s="251" t="s">
        <v>1276</v>
      </c>
      <c r="D174" s="251"/>
      <c r="E174" s="251"/>
      <c r="F174" s="271" t="s">
        <v>1263</v>
      </c>
      <c r="G174" s="251"/>
      <c r="H174" s="251" t="s">
        <v>1324</v>
      </c>
      <c r="I174" s="251" t="s">
        <v>1259</v>
      </c>
      <c r="J174" s="251">
        <v>50</v>
      </c>
      <c r="K174" s="293"/>
    </row>
    <row r="175" spans="2:11" ht="15" customHeight="1">
      <c r="B175" s="272"/>
      <c r="C175" s="251" t="s">
        <v>1284</v>
      </c>
      <c r="D175" s="251"/>
      <c r="E175" s="251"/>
      <c r="F175" s="271" t="s">
        <v>1263</v>
      </c>
      <c r="G175" s="251"/>
      <c r="H175" s="251" t="s">
        <v>1324</v>
      </c>
      <c r="I175" s="251" t="s">
        <v>1259</v>
      </c>
      <c r="J175" s="251">
        <v>50</v>
      </c>
      <c r="K175" s="293"/>
    </row>
    <row r="176" spans="2:11" ht="15" customHeight="1">
      <c r="B176" s="272"/>
      <c r="C176" s="251" t="s">
        <v>1282</v>
      </c>
      <c r="D176" s="251"/>
      <c r="E176" s="251"/>
      <c r="F176" s="271" t="s">
        <v>1263</v>
      </c>
      <c r="G176" s="251"/>
      <c r="H176" s="251" t="s">
        <v>1324</v>
      </c>
      <c r="I176" s="251" t="s">
        <v>1259</v>
      </c>
      <c r="J176" s="251">
        <v>50</v>
      </c>
      <c r="K176" s="293"/>
    </row>
    <row r="177" spans="2:11" ht="15" customHeight="1">
      <c r="B177" s="272"/>
      <c r="C177" s="251" t="s">
        <v>112</v>
      </c>
      <c r="D177" s="251"/>
      <c r="E177" s="251"/>
      <c r="F177" s="271" t="s">
        <v>1257</v>
      </c>
      <c r="G177" s="251"/>
      <c r="H177" s="251" t="s">
        <v>1325</v>
      </c>
      <c r="I177" s="251" t="s">
        <v>1326</v>
      </c>
      <c r="J177" s="251"/>
      <c r="K177" s="293"/>
    </row>
    <row r="178" spans="2:11" ht="15" customHeight="1">
      <c r="B178" s="272"/>
      <c r="C178" s="251" t="s">
        <v>55</v>
      </c>
      <c r="D178" s="251"/>
      <c r="E178" s="251"/>
      <c r="F178" s="271" t="s">
        <v>1257</v>
      </c>
      <c r="G178" s="251"/>
      <c r="H178" s="251" t="s">
        <v>1327</v>
      </c>
      <c r="I178" s="251" t="s">
        <v>1328</v>
      </c>
      <c r="J178" s="251">
        <v>1</v>
      </c>
      <c r="K178" s="293"/>
    </row>
    <row r="179" spans="2:11" ht="15" customHeight="1">
      <c r="B179" s="272"/>
      <c r="C179" s="251" t="s">
        <v>51</v>
      </c>
      <c r="D179" s="251"/>
      <c r="E179" s="251"/>
      <c r="F179" s="271" t="s">
        <v>1257</v>
      </c>
      <c r="G179" s="251"/>
      <c r="H179" s="251" t="s">
        <v>1329</v>
      </c>
      <c r="I179" s="251" t="s">
        <v>1259</v>
      </c>
      <c r="J179" s="251">
        <v>20</v>
      </c>
      <c r="K179" s="293"/>
    </row>
    <row r="180" spans="2:11" ht="15" customHeight="1">
      <c r="B180" s="272"/>
      <c r="C180" s="251" t="s">
        <v>52</v>
      </c>
      <c r="D180" s="251"/>
      <c r="E180" s="251"/>
      <c r="F180" s="271" t="s">
        <v>1257</v>
      </c>
      <c r="G180" s="251"/>
      <c r="H180" s="251" t="s">
        <v>1330</v>
      </c>
      <c r="I180" s="251" t="s">
        <v>1259</v>
      </c>
      <c r="J180" s="251">
        <v>255</v>
      </c>
      <c r="K180" s="293"/>
    </row>
    <row r="181" spans="2:11" ht="15" customHeight="1">
      <c r="B181" s="272"/>
      <c r="C181" s="251" t="s">
        <v>113</v>
      </c>
      <c r="D181" s="251"/>
      <c r="E181" s="251"/>
      <c r="F181" s="271" t="s">
        <v>1257</v>
      </c>
      <c r="G181" s="251"/>
      <c r="H181" s="251" t="s">
        <v>1221</v>
      </c>
      <c r="I181" s="251" t="s">
        <v>1259</v>
      </c>
      <c r="J181" s="251">
        <v>10</v>
      </c>
      <c r="K181" s="293"/>
    </row>
    <row r="182" spans="2:11" ht="15" customHeight="1">
      <c r="B182" s="272"/>
      <c r="C182" s="251" t="s">
        <v>114</v>
      </c>
      <c r="D182" s="251"/>
      <c r="E182" s="251"/>
      <c r="F182" s="271" t="s">
        <v>1257</v>
      </c>
      <c r="G182" s="251"/>
      <c r="H182" s="251" t="s">
        <v>1331</v>
      </c>
      <c r="I182" s="251" t="s">
        <v>1292</v>
      </c>
      <c r="J182" s="251"/>
      <c r="K182" s="293"/>
    </row>
    <row r="183" spans="2:11" ht="15" customHeight="1">
      <c r="B183" s="272"/>
      <c r="C183" s="251" t="s">
        <v>1332</v>
      </c>
      <c r="D183" s="251"/>
      <c r="E183" s="251"/>
      <c r="F183" s="271" t="s">
        <v>1257</v>
      </c>
      <c r="G183" s="251"/>
      <c r="H183" s="251" t="s">
        <v>1333</v>
      </c>
      <c r="I183" s="251" t="s">
        <v>1292</v>
      </c>
      <c r="J183" s="251"/>
      <c r="K183" s="293"/>
    </row>
    <row r="184" spans="2:11" ht="15" customHeight="1">
      <c r="B184" s="272"/>
      <c r="C184" s="251" t="s">
        <v>1321</v>
      </c>
      <c r="D184" s="251"/>
      <c r="E184" s="251"/>
      <c r="F184" s="271" t="s">
        <v>1257</v>
      </c>
      <c r="G184" s="251"/>
      <c r="H184" s="251" t="s">
        <v>1334</v>
      </c>
      <c r="I184" s="251" t="s">
        <v>1292</v>
      </c>
      <c r="J184" s="251"/>
      <c r="K184" s="293"/>
    </row>
    <row r="185" spans="2:11" ht="15" customHeight="1">
      <c r="B185" s="272"/>
      <c r="C185" s="251" t="s">
        <v>116</v>
      </c>
      <c r="D185" s="251"/>
      <c r="E185" s="251"/>
      <c r="F185" s="271" t="s">
        <v>1263</v>
      </c>
      <c r="G185" s="251"/>
      <c r="H185" s="251" t="s">
        <v>1335</v>
      </c>
      <c r="I185" s="251" t="s">
        <v>1259</v>
      </c>
      <c r="J185" s="251">
        <v>50</v>
      </c>
      <c r="K185" s="293"/>
    </row>
    <row r="186" spans="2:11" ht="15" customHeight="1">
      <c r="B186" s="272"/>
      <c r="C186" s="251" t="s">
        <v>1336</v>
      </c>
      <c r="D186" s="251"/>
      <c r="E186" s="251"/>
      <c r="F186" s="271" t="s">
        <v>1263</v>
      </c>
      <c r="G186" s="251"/>
      <c r="H186" s="251" t="s">
        <v>1337</v>
      </c>
      <c r="I186" s="251" t="s">
        <v>1338</v>
      </c>
      <c r="J186" s="251"/>
      <c r="K186" s="293"/>
    </row>
    <row r="187" spans="2:11" ht="15" customHeight="1">
      <c r="B187" s="272"/>
      <c r="C187" s="251" t="s">
        <v>1339</v>
      </c>
      <c r="D187" s="251"/>
      <c r="E187" s="251"/>
      <c r="F187" s="271" t="s">
        <v>1263</v>
      </c>
      <c r="G187" s="251"/>
      <c r="H187" s="251" t="s">
        <v>1340</v>
      </c>
      <c r="I187" s="251" t="s">
        <v>1338</v>
      </c>
      <c r="J187" s="251"/>
      <c r="K187" s="293"/>
    </row>
    <row r="188" spans="2:11" ht="15" customHeight="1">
      <c r="B188" s="272"/>
      <c r="C188" s="251" t="s">
        <v>1341</v>
      </c>
      <c r="D188" s="251"/>
      <c r="E188" s="251"/>
      <c r="F188" s="271" t="s">
        <v>1263</v>
      </c>
      <c r="G188" s="251"/>
      <c r="H188" s="251" t="s">
        <v>1342</v>
      </c>
      <c r="I188" s="251" t="s">
        <v>1338</v>
      </c>
      <c r="J188" s="251"/>
      <c r="K188" s="293"/>
    </row>
    <row r="189" spans="2:11" ht="15" customHeight="1">
      <c r="B189" s="272"/>
      <c r="C189" s="305" t="s">
        <v>1343</v>
      </c>
      <c r="D189" s="251"/>
      <c r="E189" s="251"/>
      <c r="F189" s="271" t="s">
        <v>1263</v>
      </c>
      <c r="G189" s="251"/>
      <c r="H189" s="251" t="s">
        <v>1344</v>
      </c>
      <c r="I189" s="251" t="s">
        <v>1345</v>
      </c>
      <c r="J189" s="306" t="s">
        <v>1346</v>
      </c>
      <c r="K189" s="293"/>
    </row>
    <row r="190" spans="2:11" ht="15" customHeight="1">
      <c r="B190" s="272"/>
      <c r="C190" s="257" t="s">
        <v>40</v>
      </c>
      <c r="D190" s="251"/>
      <c r="E190" s="251"/>
      <c r="F190" s="271" t="s">
        <v>1257</v>
      </c>
      <c r="G190" s="251"/>
      <c r="H190" s="248" t="s">
        <v>1347</v>
      </c>
      <c r="I190" s="251" t="s">
        <v>1348</v>
      </c>
      <c r="J190" s="251"/>
      <c r="K190" s="293"/>
    </row>
    <row r="191" spans="2:11" ht="15" customHeight="1">
      <c r="B191" s="272"/>
      <c r="C191" s="257" t="s">
        <v>1349</v>
      </c>
      <c r="D191" s="251"/>
      <c r="E191" s="251"/>
      <c r="F191" s="271" t="s">
        <v>1257</v>
      </c>
      <c r="G191" s="251"/>
      <c r="H191" s="251" t="s">
        <v>1350</v>
      </c>
      <c r="I191" s="251" t="s">
        <v>1292</v>
      </c>
      <c r="J191" s="251"/>
      <c r="K191" s="293"/>
    </row>
    <row r="192" spans="2:11" ht="15" customHeight="1">
      <c r="B192" s="272"/>
      <c r="C192" s="257" t="s">
        <v>1351</v>
      </c>
      <c r="D192" s="251"/>
      <c r="E192" s="251"/>
      <c r="F192" s="271" t="s">
        <v>1257</v>
      </c>
      <c r="G192" s="251"/>
      <c r="H192" s="251" t="s">
        <v>1352</v>
      </c>
      <c r="I192" s="251" t="s">
        <v>1292</v>
      </c>
      <c r="J192" s="251"/>
      <c r="K192" s="293"/>
    </row>
    <row r="193" spans="2:11" ht="15" customHeight="1">
      <c r="B193" s="272"/>
      <c r="C193" s="257" t="s">
        <v>1353</v>
      </c>
      <c r="D193" s="251"/>
      <c r="E193" s="251"/>
      <c r="F193" s="271" t="s">
        <v>1263</v>
      </c>
      <c r="G193" s="251"/>
      <c r="H193" s="251" t="s">
        <v>1354</v>
      </c>
      <c r="I193" s="251" t="s">
        <v>1292</v>
      </c>
      <c r="J193" s="251"/>
      <c r="K193" s="293"/>
    </row>
    <row r="194" spans="2:11" ht="15" customHeight="1">
      <c r="B194" s="299"/>
      <c r="C194" s="307"/>
      <c r="D194" s="281"/>
      <c r="E194" s="281"/>
      <c r="F194" s="281"/>
      <c r="G194" s="281"/>
      <c r="H194" s="281"/>
      <c r="I194" s="281"/>
      <c r="J194" s="281"/>
      <c r="K194" s="300"/>
    </row>
    <row r="195" spans="2:11" ht="18.75" customHeight="1">
      <c r="B195" s="248"/>
      <c r="C195" s="251"/>
      <c r="D195" s="251"/>
      <c r="E195" s="251"/>
      <c r="F195" s="271"/>
      <c r="G195" s="251"/>
      <c r="H195" s="251"/>
      <c r="I195" s="251"/>
      <c r="J195" s="251"/>
      <c r="K195" s="248"/>
    </row>
    <row r="196" spans="2:11" ht="18.75" customHeight="1">
      <c r="B196" s="248"/>
      <c r="C196" s="251"/>
      <c r="D196" s="251"/>
      <c r="E196" s="251"/>
      <c r="F196" s="271"/>
      <c r="G196" s="251"/>
      <c r="H196" s="251"/>
      <c r="I196" s="251"/>
      <c r="J196" s="251"/>
      <c r="K196" s="248"/>
    </row>
    <row r="197" spans="2:1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pans="2:1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pans="2:11" ht="21">
      <c r="B199" s="243"/>
      <c r="C199" s="366" t="s">
        <v>1355</v>
      </c>
      <c r="D199" s="366"/>
      <c r="E199" s="366"/>
      <c r="F199" s="366"/>
      <c r="G199" s="366"/>
      <c r="H199" s="366"/>
      <c r="I199" s="366"/>
      <c r="J199" s="366"/>
      <c r="K199" s="244"/>
    </row>
    <row r="200" spans="2:11" ht="25.5" customHeight="1">
      <c r="B200" s="243"/>
      <c r="C200" s="308" t="s">
        <v>1356</v>
      </c>
      <c r="D200" s="308"/>
      <c r="E200" s="308"/>
      <c r="F200" s="308" t="s">
        <v>1357</v>
      </c>
      <c r="G200" s="309"/>
      <c r="H200" s="365" t="s">
        <v>1358</v>
      </c>
      <c r="I200" s="365"/>
      <c r="J200" s="365"/>
      <c r="K200" s="244"/>
    </row>
    <row r="201" spans="2:11" ht="5.25" customHeight="1">
      <c r="B201" s="272"/>
      <c r="C201" s="269"/>
      <c r="D201" s="269"/>
      <c r="E201" s="269"/>
      <c r="F201" s="269"/>
      <c r="G201" s="251"/>
      <c r="H201" s="269"/>
      <c r="I201" s="269"/>
      <c r="J201" s="269"/>
      <c r="K201" s="293"/>
    </row>
    <row r="202" spans="2:11" ht="15" customHeight="1">
      <c r="B202" s="272"/>
      <c r="C202" s="251" t="s">
        <v>1348</v>
      </c>
      <c r="D202" s="251"/>
      <c r="E202" s="251"/>
      <c r="F202" s="271" t="s">
        <v>41</v>
      </c>
      <c r="G202" s="251"/>
      <c r="H202" s="364" t="s">
        <v>1359</v>
      </c>
      <c r="I202" s="364"/>
      <c r="J202" s="364"/>
      <c r="K202" s="293"/>
    </row>
    <row r="203" spans="2:11" ht="15" customHeight="1">
      <c r="B203" s="272"/>
      <c r="C203" s="278"/>
      <c r="D203" s="251"/>
      <c r="E203" s="251"/>
      <c r="F203" s="271" t="s">
        <v>42</v>
      </c>
      <c r="G203" s="251"/>
      <c r="H203" s="364" t="s">
        <v>1360</v>
      </c>
      <c r="I203" s="364"/>
      <c r="J203" s="364"/>
      <c r="K203" s="293"/>
    </row>
    <row r="204" spans="2:11" ht="15" customHeight="1">
      <c r="B204" s="272"/>
      <c r="C204" s="278"/>
      <c r="D204" s="251"/>
      <c r="E204" s="251"/>
      <c r="F204" s="271" t="s">
        <v>45</v>
      </c>
      <c r="G204" s="251"/>
      <c r="H204" s="364" t="s">
        <v>1361</v>
      </c>
      <c r="I204" s="364"/>
      <c r="J204" s="364"/>
      <c r="K204" s="293"/>
    </row>
    <row r="205" spans="2:11" ht="15" customHeight="1">
      <c r="B205" s="272"/>
      <c r="C205" s="251"/>
      <c r="D205" s="251"/>
      <c r="E205" s="251"/>
      <c r="F205" s="271" t="s">
        <v>43</v>
      </c>
      <c r="G205" s="251"/>
      <c r="H205" s="364" t="s">
        <v>1362</v>
      </c>
      <c r="I205" s="364"/>
      <c r="J205" s="364"/>
      <c r="K205" s="293"/>
    </row>
    <row r="206" spans="2:11" ht="15" customHeight="1">
      <c r="B206" s="272"/>
      <c r="C206" s="251"/>
      <c r="D206" s="251"/>
      <c r="E206" s="251"/>
      <c r="F206" s="271" t="s">
        <v>44</v>
      </c>
      <c r="G206" s="251"/>
      <c r="H206" s="364" t="s">
        <v>1363</v>
      </c>
      <c r="I206" s="364"/>
      <c r="J206" s="364"/>
      <c r="K206" s="293"/>
    </row>
    <row r="207" spans="2:11" ht="15" customHeight="1">
      <c r="B207" s="272"/>
      <c r="C207" s="251"/>
      <c r="D207" s="251"/>
      <c r="E207" s="251"/>
      <c r="F207" s="271"/>
      <c r="G207" s="251"/>
      <c r="H207" s="251"/>
      <c r="I207" s="251"/>
      <c r="J207" s="251"/>
      <c r="K207" s="293"/>
    </row>
    <row r="208" spans="2:11" ht="15" customHeight="1">
      <c r="B208" s="272"/>
      <c r="C208" s="251" t="s">
        <v>1304</v>
      </c>
      <c r="D208" s="251"/>
      <c r="E208" s="251"/>
      <c r="F208" s="271" t="s">
        <v>74</v>
      </c>
      <c r="G208" s="251"/>
      <c r="H208" s="364" t="s">
        <v>1364</v>
      </c>
      <c r="I208" s="364"/>
      <c r="J208" s="364"/>
      <c r="K208" s="293"/>
    </row>
    <row r="209" spans="2:11" ht="15" customHeight="1">
      <c r="B209" s="272"/>
      <c r="C209" s="278"/>
      <c r="D209" s="251"/>
      <c r="E209" s="251"/>
      <c r="F209" s="271" t="s">
        <v>1201</v>
      </c>
      <c r="G209" s="251"/>
      <c r="H209" s="364" t="s">
        <v>1202</v>
      </c>
      <c r="I209" s="364"/>
      <c r="J209" s="364"/>
      <c r="K209" s="293"/>
    </row>
    <row r="210" spans="2:11" ht="15" customHeight="1">
      <c r="B210" s="272"/>
      <c r="C210" s="251"/>
      <c r="D210" s="251"/>
      <c r="E210" s="251"/>
      <c r="F210" s="271" t="s">
        <v>1199</v>
      </c>
      <c r="G210" s="251"/>
      <c r="H210" s="364" t="s">
        <v>1365</v>
      </c>
      <c r="I210" s="364"/>
      <c r="J210" s="364"/>
      <c r="K210" s="293"/>
    </row>
    <row r="211" spans="2:11" ht="15" customHeight="1">
      <c r="B211" s="310"/>
      <c r="C211" s="278"/>
      <c r="D211" s="278"/>
      <c r="E211" s="278"/>
      <c r="F211" s="271" t="s">
        <v>1203</v>
      </c>
      <c r="G211" s="257"/>
      <c r="H211" s="363" t="s">
        <v>1204</v>
      </c>
      <c r="I211" s="363"/>
      <c r="J211" s="363"/>
      <c r="K211" s="311"/>
    </row>
    <row r="212" spans="2:11" ht="15" customHeight="1">
      <c r="B212" s="310"/>
      <c r="C212" s="278"/>
      <c r="D212" s="278"/>
      <c r="E212" s="278"/>
      <c r="F212" s="271" t="s">
        <v>1149</v>
      </c>
      <c r="G212" s="257"/>
      <c r="H212" s="363" t="s">
        <v>1366</v>
      </c>
      <c r="I212" s="363"/>
      <c r="J212" s="363"/>
      <c r="K212" s="311"/>
    </row>
    <row r="213" spans="2:11" ht="15" customHeight="1">
      <c r="B213" s="310"/>
      <c r="C213" s="278"/>
      <c r="D213" s="278"/>
      <c r="E213" s="278"/>
      <c r="F213" s="312"/>
      <c r="G213" s="257"/>
      <c r="H213" s="313"/>
      <c r="I213" s="313"/>
      <c r="J213" s="313"/>
      <c r="K213" s="311"/>
    </row>
    <row r="214" spans="2:11" ht="15" customHeight="1">
      <c r="B214" s="310"/>
      <c r="C214" s="251" t="s">
        <v>1328</v>
      </c>
      <c r="D214" s="278"/>
      <c r="E214" s="278"/>
      <c r="F214" s="271">
        <v>1</v>
      </c>
      <c r="G214" s="257"/>
      <c r="H214" s="363" t="s">
        <v>1367</v>
      </c>
      <c r="I214" s="363"/>
      <c r="J214" s="363"/>
      <c r="K214" s="311"/>
    </row>
    <row r="215" spans="2:11" ht="15" customHeight="1">
      <c r="B215" s="310"/>
      <c r="C215" s="278"/>
      <c r="D215" s="278"/>
      <c r="E215" s="278"/>
      <c r="F215" s="271">
        <v>2</v>
      </c>
      <c r="G215" s="257"/>
      <c r="H215" s="363" t="s">
        <v>1368</v>
      </c>
      <c r="I215" s="363"/>
      <c r="J215" s="363"/>
      <c r="K215" s="311"/>
    </row>
    <row r="216" spans="2:11" ht="15" customHeight="1">
      <c r="B216" s="310"/>
      <c r="C216" s="278"/>
      <c r="D216" s="278"/>
      <c r="E216" s="278"/>
      <c r="F216" s="271">
        <v>3</v>
      </c>
      <c r="G216" s="257"/>
      <c r="H216" s="363" t="s">
        <v>1369</v>
      </c>
      <c r="I216" s="363"/>
      <c r="J216" s="363"/>
      <c r="K216" s="311"/>
    </row>
    <row r="217" spans="2:11" ht="15" customHeight="1">
      <c r="B217" s="310"/>
      <c r="C217" s="278"/>
      <c r="D217" s="278"/>
      <c r="E217" s="278"/>
      <c r="F217" s="271">
        <v>4</v>
      </c>
      <c r="G217" s="257"/>
      <c r="H217" s="363" t="s">
        <v>1370</v>
      </c>
      <c r="I217" s="363"/>
      <c r="J217" s="363"/>
      <c r="K217" s="311"/>
    </row>
    <row r="218" spans="2:11" ht="12.75" customHeight="1">
      <c r="B218" s="314"/>
      <c r="C218" s="315"/>
      <c r="D218" s="315"/>
      <c r="E218" s="315"/>
      <c r="F218" s="315"/>
      <c r="G218" s="315"/>
      <c r="H218" s="315"/>
      <c r="I218" s="315"/>
      <c r="J218" s="315"/>
      <c r="K218" s="316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17-2018 - MŠ Lískovec 182...</vt:lpstr>
      <vt:lpstr>Pokyny pro vyplnění</vt:lpstr>
      <vt:lpstr>'17-2018 - MŠ Lískovec 182...'!Názvy_tisku</vt:lpstr>
      <vt:lpstr>'Rekapitulace stavby'!Názvy_tisku</vt:lpstr>
      <vt:lpstr>'17-2018 - MŠ Lískovec 182...'!Oblast_tisku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kocki_fm kocki_fm</dc:creator>
  <cp:lastModifiedBy>HP</cp:lastModifiedBy>
  <dcterms:created xsi:type="dcterms:W3CDTF">2019-02-28T11:26:56Z</dcterms:created>
  <dcterms:modified xsi:type="dcterms:W3CDTF">2019-02-28T11:28:00Z</dcterms:modified>
</cp:coreProperties>
</file>